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250" yWindow="105" windowWidth="18750" windowHeight="9720" firstSheet="3" activeTab="6"/>
  </bookViews>
  <sheets>
    <sheet name="借入金返済計画表【借入金】記入例" sheetId="8" r:id="rId1"/>
    <sheet name="借入金返済計画表【リース】 記入例" sheetId="12" r:id="rId2"/>
    <sheet name="借入金返済計画表【借入金】" sheetId="3" r:id="rId3"/>
    <sheet name="借入金返済計画表【リース】" sheetId="10" r:id="rId4"/>
    <sheet name="返済額シミュレーション【元金均等返済】" sheetId="2" r:id="rId5"/>
    <sheet name="返済額シミュレーション【元利均等返済】" sheetId="7" r:id="rId6"/>
    <sheet name="返済額シミュレーション【リース】" sheetId="9" r:id="rId7"/>
  </sheets>
  <externalReferences>
    <externalReference r:id="rId8"/>
  </externalReferences>
  <definedNames>
    <definedName name="_xlnm.Print_Area" localSheetId="3">借入金返済計画表【リース】!$B$1:$T$43</definedName>
    <definedName name="_xlnm.Print_Area" localSheetId="1">'借入金返済計画表【リース】 記入例'!$B$1:$T$43</definedName>
    <definedName name="_xlnm.Print_Area" localSheetId="2">借入金返済計画表【借入金】!$B$1:$T$43</definedName>
    <definedName name="_xlnm.Print_Area" localSheetId="0">借入金返済計画表【借入金】記入例!$B$1:$T$43</definedName>
    <definedName name="_xlnm.Print_Area" localSheetId="6">返済額シミュレーション【リース】!$C$2:$AE$60</definedName>
    <definedName name="_xlnm.Print_Area" localSheetId="4">返済額シミュレーション【元金均等返済】!$B$1:$AE$60</definedName>
    <definedName name="_xlnm.Print_Area" localSheetId="5">返済額シミュレーション【元利均等返済】!$C$2:$AE$60</definedName>
  </definedNames>
  <calcPr calcId="125725"/>
</workbook>
</file>

<file path=xl/calcChain.xml><?xml version="1.0" encoding="utf-8"?>
<calcChain xmlns="http://schemas.openxmlformats.org/spreadsheetml/2006/main">
  <c r="AD60" i="9"/>
  <c r="AB60"/>
  <c r="AD59"/>
  <c r="AB59"/>
  <c r="AD58"/>
  <c r="AB58"/>
  <c r="AD57"/>
  <c r="AB57"/>
  <c r="AD56"/>
  <c r="AB56"/>
  <c r="AD55"/>
  <c r="AB55"/>
  <c r="AD54"/>
  <c r="AB54"/>
  <c r="AD53"/>
  <c r="AB53"/>
  <c r="AD52"/>
  <c r="AB52"/>
  <c r="AD51"/>
  <c r="AB51"/>
  <c r="AD50"/>
  <c r="AB50"/>
  <c r="AD49"/>
  <c r="AB49"/>
  <c r="AD48"/>
  <c r="AB48"/>
  <c r="AD47"/>
  <c r="AB47"/>
  <c r="AD46"/>
  <c r="AB46"/>
  <c r="AD45"/>
  <c r="AB45"/>
  <c r="AD44"/>
  <c r="AB44"/>
  <c r="AD43"/>
  <c r="AB43"/>
  <c r="AD42"/>
  <c r="AB42"/>
  <c r="AD41"/>
  <c r="AB41"/>
  <c r="AD40"/>
  <c r="AB40"/>
  <c r="AD39"/>
  <c r="AB39"/>
  <c r="AD38"/>
  <c r="AB38"/>
  <c r="AD37"/>
  <c r="AB37"/>
  <c r="AD36"/>
  <c r="AB36"/>
  <c r="AD35"/>
  <c r="AB35"/>
  <c r="AD34"/>
  <c r="AB34"/>
  <c r="AD33"/>
  <c r="AB33"/>
  <c r="AD32"/>
  <c r="AB32"/>
  <c r="AD31"/>
  <c r="AB31"/>
  <c r="AD30"/>
  <c r="AB30"/>
  <c r="AD29"/>
  <c r="AB29"/>
  <c r="AD28"/>
  <c r="AB28"/>
  <c r="AD27"/>
  <c r="AB27"/>
  <c r="AD26"/>
  <c r="AB26"/>
  <c r="AD25"/>
  <c r="AB25"/>
  <c r="AD24"/>
  <c r="AB24"/>
  <c r="AD23"/>
  <c r="AB23"/>
  <c r="AD22"/>
  <c r="AB22"/>
  <c r="AD21"/>
  <c r="AB21"/>
  <c r="AD20"/>
  <c r="AB20"/>
  <c r="AD19"/>
  <c r="AB19"/>
  <c r="AD18"/>
  <c r="AB18"/>
  <c r="AD17"/>
  <c r="AB17"/>
  <c r="AD16"/>
  <c r="AB16"/>
  <c r="AD15"/>
  <c r="AB15"/>
  <c r="AD14"/>
  <c r="AB14"/>
  <c r="AD13"/>
  <c r="AB13"/>
  <c r="AD12"/>
  <c r="AC12" s="1"/>
  <c r="AB12"/>
  <c r="AD11"/>
  <c r="AB11"/>
  <c r="AE11" i="7"/>
  <c r="AD60"/>
  <c r="AB60"/>
  <c r="AD59"/>
  <c r="AB59"/>
  <c r="AD58"/>
  <c r="AB58"/>
  <c r="AD57"/>
  <c r="AB57"/>
  <c r="AD56"/>
  <c r="AB56"/>
  <c r="AD55"/>
  <c r="AB55"/>
  <c r="AD54"/>
  <c r="AB54"/>
  <c r="AD53"/>
  <c r="AB53"/>
  <c r="AD52"/>
  <c r="AB52"/>
  <c r="AD51"/>
  <c r="AB51"/>
  <c r="AD50"/>
  <c r="AB50"/>
  <c r="AD49"/>
  <c r="AB49"/>
  <c r="AD48"/>
  <c r="AB48"/>
  <c r="AD47"/>
  <c r="AB47"/>
  <c r="AD46"/>
  <c r="AB46"/>
  <c r="AD45"/>
  <c r="AB45"/>
  <c r="AD44"/>
  <c r="AB44"/>
  <c r="AD43"/>
  <c r="AB43"/>
  <c r="AD42"/>
  <c r="AB42"/>
  <c r="AD41"/>
  <c r="AB41"/>
  <c r="AD40"/>
  <c r="AB40"/>
  <c r="AD39"/>
  <c r="AB39"/>
  <c r="AD38"/>
  <c r="AB38"/>
  <c r="AD37"/>
  <c r="AB37"/>
  <c r="AD36"/>
  <c r="AB36"/>
  <c r="AD35"/>
  <c r="AB35"/>
  <c r="AD34"/>
  <c r="AB34"/>
  <c r="AD33"/>
  <c r="AB33"/>
  <c r="AD32"/>
  <c r="AB32"/>
  <c r="AD31"/>
  <c r="AB31"/>
  <c r="AD30"/>
  <c r="AB30"/>
  <c r="AD29"/>
  <c r="AB29"/>
  <c r="AD28"/>
  <c r="AB28"/>
  <c r="AD27"/>
  <c r="AB27"/>
  <c r="AD26"/>
  <c r="AB26"/>
  <c r="AD25"/>
  <c r="AB25"/>
  <c r="AD24"/>
  <c r="AB24"/>
  <c r="AD23"/>
  <c r="AB23"/>
  <c r="AD22"/>
  <c r="AB22"/>
  <c r="AD21"/>
  <c r="AB21"/>
  <c r="AD20"/>
  <c r="AB20"/>
  <c r="AD19"/>
  <c r="AB19"/>
  <c r="AD18"/>
  <c r="AB18"/>
  <c r="AD17"/>
  <c r="AB17"/>
  <c r="AD16"/>
  <c r="AB16"/>
  <c r="AD15"/>
  <c r="AB15"/>
  <c r="AD14"/>
  <c r="AB14"/>
  <c r="AD13"/>
  <c r="AB13"/>
  <c r="AD12"/>
  <c r="AB12"/>
  <c r="AD11"/>
  <c r="AB11"/>
  <c r="AE60" i="2"/>
  <c r="AD60"/>
  <c r="AC60"/>
  <c r="AB60"/>
  <c r="AE59"/>
  <c r="AD59"/>
  <c r="AC59"/>
  <c r="AB59"/>
  <c r="AE58"/>
  <c r="AD58"/>
  <c r="AC58"/>
  <c r="AB58"/>
  <c r="AE57"/>
  <c r="AD57"/>
  <c r="AC57"/>
  <c r="AB57"/>
  <c r="AE56"/>
  <c r="AD56"/>
  <c r="AC56"/>
  <c r="AB56"/>
  <c r="AE55"/>
  <c r="AD55"/>
  <c r="AC55"/>
  <c r="AB55"/>
  <c r="AE54"/>
  <c r="AD54"/>
  <c r="AC54"/>
  <c r="AB54"/>
  <c r="AE53"/>
  <c r="AD53"/>
  <c r="AC53"/>
  <c r="AB53"/>
  <c r="AE52"/>
  <c r="AD52"/>
  <c r="AC52"/>
  <c r="AB52"/>
  <c r="AE51"/>
  <c r="AD51"/>
  <c r="AC51"/>
  <c r="AB51"/>
  <c r="AE50"/>
  <c r="AD50"/>
  <c r="AC50"/>
  <c r="AB50"/>
  <c r="AE49"/>
  <c r="AD49"/>
  <c r="AC49"/>
  <c r="AB49"/>
  <c r="AE48"/>
  <c r="AD48"/>
  <c r="AC48"/>
  <c r="AB48"/>
  <c r="AE47"/>
  <c r="AD47"/>
  <c r="AC47"/>
  <c r="AB47"/>
  <c r="AE46"/>
  <c r="AD46"/>
  <c r="AC46"/>
  <c r="AB46"/>
  <c r="AE45"/>
  <c r="AD45"/>
  <c r="AC45"/>
  <c r="AB45"/>
  <c r="AE44"/>
  <c r="AD44"/>
  <c r="AC44"/>
  <c r="AB44"/>
  <c r="AE43"/>
  <c r="AD43"/>
  <c r="AC43"/>
  <c r="AB43"/>
  <c r="AE42"/>
  <c r="AD42"/>
  <c r="AC42"/>
  <c r="AB42"/>
  <c r="AE41"/>
  <c r="AD41"/>
  <c r="AC41"/>
  <c r="AB41"/>
  <c r="AE40"/>
  <c r="AD40"/>
  <c r="AC40"/>
  <c r="AB40"/>
  <c r="AE39"/>
  <c r="AD39"/>
  <c r="AC39"/>
  <c r="AB39"/>
  <c r="AE38"/>
  <c r="AD38"/>
  <c r="AC38"/>
  <c r="AB38"/>
  <c r="AE37"/>
  <c r="AD37"/>
  <c r="AC37"/>
  <c r="AB37"/>
  <c r="AE36"/>
  <c r="AD36"/>
  <c r="AC36"/>
  <c r="AB36"/>
  <c r="AE35"/>
  <c r="AD35"/>
  <c r="AC35"/>
  <c r="AB35"/>
  <c r="AE34"/>
  <c r="AD34"/>
  <c r="AC34"/>
  <c r="AB34"/>
  <c r="AE33"/>
  <c r="AD33"/>
  <c r="AC33"/>
  <c r="AB33"/>
  <c r="AE32"/>
  <c r="AD32"/>
  <c r="AC32"/>
  <c r="AB32"/>
  <c r="AE31"/>
  <c r="AD31"/>
  <c r="AC31"/>
  <c r="AB31"/>
  <c r="AE30"/>
  <c r="AD30"/>
  <c r="AC30"/>
  <c r="AB30"/>
  <c r="AE29"/>
  <c r="AD29"/>
  <c r="AC29"/>
  <c r="AB29"/>
  <c r="AE28"/>
  <c r="AD28"/>
  <c r="AC28"/>
  <c r="AB28"/>
  <c r="AE27"/>
  <c r="AD27"/>
  <c r="AC27"/>
  <c r="AB27"/>
  <c r="AE26"/>
  <c r="AD26"/>
  <c r="AC26"/>
  <c r="AB26"/>
  <c r="AE25"/>
  <c r="AD25"/>
  <c r="AC25"/>
  <c r="AB25"/>
  <c r="AE24"/>
  <c r="AD24"/>
  <c r="AC24"/>
  <c r="AB24"/>
  <c r="AE23"/>
  <c r="AD23"/>
  <c r="AC23"/>
  <c r="AB23"/>
  <c r="AE22"/>
  <c r="AD22"/>
  <c r="AC22"/>
  <c r="AB22"/>
  <c r="AE21"/>
  <c r="AD21"/>
  <c r="AC21"/>
  <c r="AB21"/>
  <c r="AE20"/>
  <c r="AD20"/>
  <c r="AC20"/>
  <c r="AB20"/>
  <c r="AE19"/>
  <c r="AD19"/>
  <c r="AC19"/>
  <c r="AB19"/>
  <c r="AE18"/>
  <c r="AD18"/>
  <c r="AC18"/>
  <c r="AB18"/>
  <c r="AE17"/>
  <c r="AD17"/>
  <c r="AC17"/>
  <c r="AB17"/>
  <c r="AE16"/>
  <c r="AD16"/>
  <c r="AC16"/>
  <c r="AB16"/>
  <c r="AE15"/>
  <c r="AD15"/>
  <c r="AC15"/>
  <c r="AB15"/>
  <c r="AE14"/>
  <c r="AD14"/>
  <c r="AC14"/>
  <c r="AB14"/>
  <c r="AE13"/>
  <c r="AD13"/>
  <c r="AC13"/>
  <c r="AB13"/>
  <c r="AE12"/>
  <c r="AD12"/>
  <c r="AC12"/>
  <c r="AB12"/>
  <c r="AE11"/>
  <c r="AD11"/>
  <c r="AC11"/>
  <c r="AB11"/>
  <c r="D35" i="10"/>
  <c r="D28"/>
  <c r="D21"/>
  <c r="AC14" i="9" l="1"/>
  <c r="AC16"/>
  <c r="AC18"/>
  <c r="AC20"/>
  <c r="AC22"/>
  <c r="AC13"/>
  <c r="AC15"/>
  <c r="AC17"/>
  <c r="AC19"/>
  <c r="AC24"/>
  <c r="AC26"/>
  <c r="AC28"/>
  <c r="AC30"/>
  <c r="AC32"/>
  <c r="AC34"/>
  <c r="AC36"/>
  <c r="AC38"/>
  <c r="AC40"/>
  <c r="AC42"/>
  <c r="AC44"/>
  <c r="AC46"/>
  <c r="AC48"/>
  <c r="AC50"/>
  <c r="AC52"/>
  <c r="AC54"/>
  <c r="AC56"/>
  <c r="AC58"/>
  <c r="AC60"/>
  <c r="AC21"/>
  <c r="AC23"/>
  <c r="AC25"/>
  <c r="AC27"/>
  <c r="AC29"/>
  <c r="AC31"/>
  <c r="AC33"/>
  <c r="AC35"/>
  <c r="AC37"/>
  <c r="AC39"/>
  <c r="AC41"/>
  <c r="AC43"/>
  <c r="AC45"/>
  <c r="AC47"/>
  <c r="AC49"/>
  <c r="AC51"/>
  <c r="AC53"/>
  <c r="AC55"/>
  <c r="AC57"/>
  <c r="AC59"/>
  <c r="AC11"/>
  <c r="AE11"/>
  <c r="AE12" s="1"/>
  <c r="AE13" s="1"/>
  <c r="AE14" s="1"/>
  <c r="AE15" s="1"/>
  <c r="AE16" s="1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C14" i="7"/>
  <c r="AC16"/>
  <c r="AC18"/>
  <c r="AC20"/>
  <c r="AC22"/>
  <c r="AC24"/>
  <c r="AC26"/>
  <c r="AC28"/>
  <c r="AC30"/>
  <c r="AC32"/>
  <c r="AC34"/>
  <c r="AC36"/>
  <c r="AC38"/>
  <c r="AC40"/>
  <c r="AC42"/>
  <c r="AC44"/>
  <c r="AC46"/>
  <c r="AC48"/>
  <c r="AC50"/>
  <c r="AC52"/>
  <c r="AC54"/>
  <c r="AC56"/>
  <c r="AC58"/>
  <c r="AC60"/>
  <c r="AC13"/>
  <c r="AC15"/>
  <c r="AC17"/>
  <c r="AC19"/>
  <c r="AC21"/>
  <c r="AC23"/>
  <c r="AC25"/>
  <c r="AC27"/>
  <c r="AC29"/>
  <c r="AC31"/>
  <c r="AC33"/>
  <c r="AC35"/>
  <c r="AC37"/>
  <c r="AC39"/>
  <c r="AC41"/>
  <c r="AC43"/>
  <c r="AC45"/>
  <c r="AC47"/>
  <c r="AC49"/>
  <c r="AC51"/>
  <c r="AC53"/>
  <c r="AC55"/>
  <c r="AC57"/>
  <c r="AC59"/>
  <c r="AC12"/>
  <c r="AE12"/>
  <c r="AE13" s="1"/>
  <c r="AE14" s="1"/>
  <c r="AE15" s="1"/>
  <c r="AE16" s="1"/>
  <c r="AE17" s="1"/>
  <c r="AE18" s="1"/>
  <c r="AE19" s="1"/>
  <c r="AE20" s="1"/>
  <c r="AE21" s="1"/>
  <c r="AE22" s="1"/>
  <c r="AE23" s="1"/>
  <c r="AE24" s="1"/>
  <c r="AE25" s="1"/>
  <c r="AE26" s="1"/>
  <c r="AE27" s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AE50" s="1"/>
  <c r="AE51" s="1"/>
  <c r="AE52" s="1"/>
  <c r="AE53" s="1"/>
  <c r="AE54" s="1"/>
  <c r="AE55" s="1"/>
  <c r="AE56" s="1"/>
  <c r="AE57" s="1"/>
  <c r="AE58" s="1"/>
  <c r="AE59" s="1"/>
  <c r="AE60" s="1"/>
  <c r="AC11"/>
  <c r="S42" i="12" l="1"/>
  <c r="R42"/>
  <c r="Q42"/>
  <c r="P42"/>
  <c r="O42"/>
  <c r="N42"/>
  <c r="M42"/>
  <c r="L42"/>
  <c r="K42"/>
  <c r="J42"/>
  <c r="I42"/>
  <c r="H42"/>
  <c r="S41"/>
  <c r="R41"/>
  <c r="Q41"/>
  <c r="P41"/>
  <c r="O41"/>
  <c r="N41"/>
  <c r="M41"/>
  <c r="L41"/>
  <c r="K41"/>
  <c r="J41"/>
  <c r="I41"/>
  <c r="H41"/>
  <c r="S40"/>
  <c r="R40"/>
  <c r="Q40"/>
  <c r="P40"/>
  <c r="O40"/>
  <c r="N40"/>
  <c r="M40"/>
  <c r="L40"/>
  <c r="K40"/>
  <c r="J40"/>
  <c r="I40"/>
  <c r="H40"/>
  <c r="S39"/>
  <c r="R39"/>
  <c r="Q39"/>
  <c r="P39"/>
  <c r="O39"/>
  <c r="N39"/>
  <c r="M39"/>
  <c r="L39"/>
  <c r="K39"/>
  <c r="J39"/>
  <c r="I39"/>
  <c r="H39"/>
  <c r="H37"/>
  <c r="I37" s="1"/>
  <c r="J37" s="1"/>
  <c r="K37" s="1"/>
  <c r="L37" s="1"/>
  <c r="M37" s="1"/>
  <c r="N37" s="1"/>
  <c r="O37" s="1"/>
  <c r="P37" s="1"/>
  <c r="Q37" s="1"/>
  <c r="R37" s="1"/>
  <c r="S37" s="1"/>
  <c r="D35"/>
  <c r="I30"/>
  <c r="J30" s="1"/>
  <c r="K30" s="1"/>
  <c r="L30" s="1"/>
  <c r="M30" s="1"/>
  <c r="N30" s="1"/>
  <c r="O30" s="1"/>
  <c r="P30" s="1"/>
  <c r="Q30" s="1"/>
  <c r="R30" s="1"/>
  <c r="S30" s="1"/>
  <c r="H30"/>
  <c r="D28"/>
  <c r="H23"/>
  <c r="I23" s="1"/>
  <c r="J23" s="1"/>
  <c r="K23" s="1"/>
  <c r="L23" s="1"/>
  <c r="M23" s="1"/>
  <c r="N23" s="1"/>
  <c r="O23" s="1"/>
  <c r="P23" s="1"/>
  <c r="Q23" s="1"/>
  <c r="R23" s="1"/>
  <c r="S23" s="1"/>
  <c r="D21"/>
  <c r="I16"/>
  <c r="J16" s="1"/>
  <c r="K16" s="1"/>
  <c r="L16" s="1"/>
  <c r="M16" s="1"/>
  <c r="N16" s="1"/>
  <c r="O16" s="1"/>
  <c r="P16" s="1"/>
  <c r="Q16" s="1"/>
  <c r="R16" s="1"/>
  <c r="S16" s="1"/>
  <c r="H16"/>
  <c r="D14"/>
  <c r="F13"/>
  <c r="I9"/>
  <c r="J9" s="1"/>
  <c r="K9" s="1"/>
  <c r="L9" s="1"/>
  <c r="M9" s="1"/>
  <c r="N9" s="1"/>
  <c r="O9" s="1"/>
  <c r="P9" s="1"/>
  <c r="Q9" s="1"/>
  <c r="R9" s="1"/>
  <c r="S9" s="1"/>
  <c r="H9"/>
  <c r="E7"/>
  <c r="D14" i="10"/>
  <c r="H16"/>
  <c r="H23"/>
  <c r="S42"/>
  <c r="R42"/>
  <c r="Q42"/>
  <c r="P42"/>
  <c r="O42"/>
  <c r="N42"/>
  <c r="M42"/>
  <c r="L42"/>
  <c r="K42"/>
  <c r="J42"/>
  <c r="I42"/>
  <c r="H42"/>
  <c r="S41"/>
  <c r="R41"/>
  <c r="Q41"/>
  <c r="P41"/>
  <c r="O41"/>
  <c r="N41"/>
  <c r="M41"/>
  <c r="L41"/>
  <c r="K41"/>
  <c r="J41"/>
  <c r="I41"/>
  <c r="H41"/>
  <c r="S40"/>
  <c r="R40"/>
  <c r="Q40"/>
  <c r="P40"/>
  <c r="O40"/>
  <c r="N40"/>
  <c r="M40"/>
  <c r="L40"/>
  <c r="K40"/>
  <c r="J40"/>
  <c r="I40"/>
  <c r="H40"/>
  <c r="S39"/>
  <c r="R39"/>
  <c r="Q39"/>
  <c r="P39"/>
  <c r="O39"/>
  <c r="N39"/>
  <c r="M39"/>
  <c r="L39"/>
  <c r="K39"/>
  <c r="J39"/>
  <c r="I39"/>
  <c r="H39"/>
  <c r="H37"/>
  <c r="I37" s="1"/>
  <c r="J37" s="1"/>
  <c r="K37" s="1"/>
  <c r="L37" s="1"/>
  <c r="M37" s="1"/>
  <c r="N37" s="1"/>
  <c r="O37" s="1"/>
  <c r="P37" s="1"/>
  <c r="Q37" s="1"/>
  <c r="R37" s="1"/>
  <c r="S37" s="1"/>
  <c r="H30"/>
  <c r="I30" s="1"/>
  <c r="J30" s="1"/>
  <c r="K30" s="1"/>
  <c r="L30" s="1"/>
  <c r="M30" s="1"/>
  <c r="N30" s="1"/>
  <c r="O30" s="1"/>
  <c r="P30" s="1"/>
  <c r="Q30" s="1"/>
  <c r="R30" s="1"/>
  <c r="S30" s="1"/>
  <c r="I23"/>
  <c r="J23" s="1"/>
  <c r="K23" s="1"/>
  <c r="L23" s="1"/>
  <c r="M23" s="1"/>
  <c r="N23" s="1"/>
  <c r="O23" s="1"/>
  <c r="P23" s="1"/>
  <c r="Q23" s="1"/>
  <c r="R23" s="1"/>
  <c r="S23" s="1"/>
  <c r="I16"/>
  <c r="J16" s="1"/>
  <c r="K16" s="1"/>
  <c r="L16" s="1"/>
  <c r="M16" s="1"/>
  <c r="N16" s="1"/>
  <c r="O16" s="1"/>
  <c r="P16" s="1"/>
  <c r="Q16" s="1"/>
  <c r="R16" s="1"/>
  <c r="S16" s="1"/>
  <c r="H9"/>
  <c r="I9" s="1"/>
  <c r="J9" s="1"/>
  <c r="K9" s="1"/>
  <c r="L9" s="1"/>
  <c r="M9" s="1"/>
  <c r="N9" s="1"/>
  <c r="O9" s="1"/>
  <c r="P9" s="1"/>
  <c r="Q9" s="1"/>
  <c r="R9" s="1"/>
  <c r="S9" s="1"/>
  <c r="E7"/>
  <c r="V60" i="9"/>
  <c r="X60"/>
  <c r="V59"/>
  <c r="X59"/>
  <c r="V58"/>
  <c r="X58"/>
  <c r="V57"/>
  <c r="X57"/>
  <c r="V56"/>
  <c r="X56"/>
  <c r="V55"/>
  <c r="X55"/>
  <c r="V54"/>
  <c r="X54"/>
  <c r="V53"/>
  <c r="X53"/>
  <c r="V52"/>
  <c r="X52"/>
  <c r="V51"/>
  <c r="X51"/>
  <c r="V50"/>
  <c r="X50"/>
  <c r="V49"/>
  <c r="X49"/>
  <c r="V48"/>
  <c r="X48"/>
  <c r="V47"/>
  <c r="X47"/>
  <c r="V46"/>
  <c r="X46"/>
  <c r="V45"/>
  <c r="X45"/>
  <c r="V44"/>
  <c r="X44"/>
  <c r="V43"/>
  <c r="X43"/>
  <c r="V42"/>
  <c r="X42"/>
  <c r="V41"/>
  <c r="X41"/>
  <c r="V40"/>
  <c r="X40"/>
  <c r="V39"/>
  <c r="X39"/>
  <c r="V38"/>
  <c r="X38"/>
  <c r="V37"/>
  <c r="X37"/>
  <c r="V36"/>
  <c r="X36"/>
  <c r="V35"/>
  <c r="X35"/>
  <c r="V34"/>
  <c r="X34"/>
  <c r="V33"/>
  <c r="X33"/>
  <c r="V32"/>
  <c r="X32"/>
  <c r="V31"/>
  <c r="X31"/>
  <c r="V30"/>
  <c r="X30"/>
  <c r="V29"/>
  <c r="X29"/>
  <c r="V28"/>
  <c r="X28"/>
  <c r="V27"/>
  <c r="X27"/>
  <c r="V26"/>
  <c r="X26"/>
  <c r="V25"/>
  <c r="X25"/>
  <c r="V24"/>
  <c r="X24"/>
  <c r="V23"/>
  <c r="X23"/>
  <c r="V22"/>
  <c r="X22"/>
  <c r="V21"/>
  <c r="X21"/>
  <c r="V20"/>
  <c r="X20"/>
  <c r="V19"/>
  <c r="X19"/>
  <c r="V18"/>
  <c r="X18"/>
  <c r="V17"/>
  <c r="X17"/>
  <c r="V16"/>
  <c r="X16"/>
  <c r="V15"/>
  <c r="X15"/>
  <c r="V14"/>
  <c r="X14"/>
  <c r="V13"/>
  <c r="X13"/>
  <c r="V12"/>
  <c r="X12"/>
  <c r="V11"/>
  <c r="X11"/>
  <c r="P60"/>
  <c r="R60"/>
  <c r="P59"/>
  <c r="R59"/>
  <c r="P58"/>
  <c r="R58"/>
  <c r="P57"/>
  <c r="R57"/>
  <c r="P56"/>
  <c r="R56"/>
  <c r="P55"/>
  <c r="R55"/>
  <c r="P54"/>
  <c r="R54"/>
  <c r="P53"/>
  <c r="R53"/>
  <c r="P52"/>
  <c r="R52"/>
  <c r="P51"/>
  <c r="R51"/>
  <c r="P50"/>
  <c r="R50"/>
  <c r="P49"/>
  <c r="R49"/>
  <c r="P48"/>
  <c r="R48"/>
  <c r="P47"/>
  <c r="R47"/>
  <c r="P46"/>
  <c r="R46"/>
  <c r="P45"/>
  <c r="R45"/>
  <c r="P44"/>
  <c r="R44"/>
  <c r="P43"/>
  <c r="R43"/>
  <c r="P42"/>
  <c r="R42"/>
  <c r="P41"/>
  <c r="R41"/>
  <c r="P40"/>
  <c r="R40"/>
  <c r="P39"/>
  <c r="R39"/>
  <c r="P38"/>
  <c r="R38"/>
  <c r="P37"/>
  <c r="R37"/>
  <c r="P36"/>
  <c r="R36"/>
  <c r="P35"/>
  <c r="R35"/>
  <c r="P34"/>
  <c r="R34"/>
  <c r="P33"/>
  <c r="R33"/>
  <c r="P32"/>
  <c r="R32"/>
  <c r="P31"/>
  <c r="R31"/>
  <c r="P30"/>
  <c r="R30"/>
  <c r="P29"/>
  <c r="R29"/>
  <c r="P28"/>
  <c r="R28"/>
  <c r="P27"/>
  <c r="R27"/>
  <c r="P26"/>
  <c r="R26"/>
  <c r="P25"/>
  <c r="R25"/>
  <c r="P24"/>
  <c r="R24"/>
  <c r="P23"/>
  <c r="R23"/>
  <c r="P22"/>
  <c r="R22"/>
  <c r="P21"/>
  <c r="R21"/>
  <c r="P20"/>
  <c r="R20"/>
  <c r="P19"/>
  <c r="R19"/>
  <c r="P18"/>
  <c r="R18"/>
  <c r="P17"/>
  <c r="R17"/>
  <c r="P16"/>
  <c r="R16"/>
  <c r="P15"/>
  <c r="R15"/>
  <c r="P14"/>
  <c r="R14"/>
  <c r="P13"/>
  <c r="R13"/>
  <c r="P12"/>
  <c r="R12"/>
  <c r="P11"/>
  <c r="R1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F11"/>
  <c r="E11" s="1"/>
  <c r="L20"/>
  <c r="L60"/>
  <c r="K60" s="1"/>
  <c r="L59"/>
  <c r="L58"/>
  <c r="K58" s="1"/>
  <c r="L57"/>
  <c r="L56"/>
  <c r="K56" s="1"/>
  <c r="L55"/>
  <c r="L54"/>
  <c r="K54" s="1"/>
  <c r="L53"/>
  <c r="L52"/>
  <c r="K52" s="1"/>
  <c r="L51"/>
  <c r="L50"/>
  <c r="K50" s="1"/>
  <c r="L49"/>
  <c r="L48"/>
  <c r="K48" s="1"/>
  <c r="L47"/>
  <c r="L46"/>
  <c r="K46" s="1"/>
  <c r="L45"/>
  <c r="L44"/>
  <c r="K44" s="1"/>
  <c r="L43"/>
  <c r="L42"/>
  <c r="K42" s="1"/>
  <c r="L41"/>
  <c r="L40"/>
  <c r="K40" s="1"/>
  <c r="L39"/>
  <c r="L38"/>
  <c r="K38" s="1"/>
  <c r="L37"/>
  <c r="L36"/>
  <c r="K36" s="1"/>
  <c r="L35"/>
  <c r="L34"/>
  <c r="K34" s="1"/>
  <c r="L33"/>
  <c r="L32"/>
  <c r="K32" s="1"/>
  <c r="L31"/>
  <c r="L30"/>
  <c r="K30" s="1"/>
  <c r="L29"/>
  <c r="L28"/>
  <c r="K28" s="1"/>
  <c r="L27"/>
  <c r="L26"/>
  <c r="K26" s="1"/>
  <c r="L25"/>
  <c r="L24"/>
  <c r="K24" s="1"/>
  <c r="L23"/>
  <c r="L22"/>
  <c r="K22" s="1"/>
  <c r="L21"/>
  <c r="L19"/>
  <c r="L18"/>
  <c r="K18" s="1"/>
  <c r="L17"/>
  <c r="L16"/>
  <c r="K16" s="1"/>
  <c r="L15"/>
  <c r="L14"/>
  <c r="K14" s="1"/>
  <c r="L13"/>
  <c r="L11"/>
  <c r="L12"/>
  <c r="K12" s="1"/>
  <c r="E7"/>
  <c r="F60"/>
  <c r="E60" s="1"/>
  <c r="D11" i="2"/>
  <c r="H11" i="8"/>
  <c r="H39"/>
  <c r="S42"/>
  <c r="R42"/>
  <c r="Q42"/>
  <c r="P42"/>
  <c r="O42"/>
  <c r="N42"/>
  <c r="M42"/>
  <c r="L42"/>
  <c r="K42"/>
  <c r="J42"/>
  <c r="I42"/>
  <c r="H42"/>
  <c r="D42"/>
  <c r="D41"/>
  <c r="S40"/>
  <c r="R40"/>
  <c r="Q40"/>
  <c r="P40"/>
  <c r="O40"/>
  <c r="N40"/>
  <c r="M40"/>
  <c r="L40"/>
  <c r="K40"/>
  <c r="J40"/>
  <c r="I40"/>
  <c r="H40"/>
  <c r="S39"/>
  <c r="R39"/>
  <c r="Q39"/>
  <c r="P39"/>
  <c r="O39"/>
  <c r="N39"/>
  <c r="M39"/>
  <c r="L39"/>
  <c r="K39"/>
  <c r="J39"/>
  <c r="I39"/>
  <c r="H37"/>
  <c r="I37" s="1"/>
  <c r="J37" s="1"/>
  <c r="K37" s="1"/>
  <c r="L37" s="1"/>
  <c r="M37" s="1"/>
  <c r="N37" s="1"/>
  <c r="O37" s="1"/>
  <c r="P37" s="1"/>
  <c r="Q37" s="1"/>
  <c r="R37" s="1"/>
  <c r="S37" s="1"/>
  <c r="H30"/>
  <c r="I30" s="1"/>
  <c r="J30" s="1"/>
  <c r="K30" s="1"/>
  <c r="L30" s="1"/>
  <c r="M30" s="1"/>
  <c r="N30" s="1"/>
  <c r="O30" s="1"/>
  <c r="P30" s="1"/>
  <c r="Q30" s="1"/>
  <c r="R30" s="1"/>
  <c r="S30" s="1"/>
  <c r="H23"/>
  <c r="I23" s="1"/>
  <c r="J23" s="1"/>
  <c r="K23" s="1"/>
  <c r="L23" s="1"/>
  <c r="M23" s="1"/>
  <c r="N23" s="1"/>
  <c r="O23" s="1"/>
  <c r="P23" s="1"/>
  <c r="Q23" s="1"/>
  <c r="R23" s="1"/>
  <c r="S23" s="1"/>
  <c r="S20"/>
  <c r="R20"/>
  <c r="Q20"/>
  <c r="P20"/>
  <c r="O20"/>
  <c r="N20"/>
  <c r="M20"/>
  <c r="L20"/>
  <c r="K20"/>
  <c r="J20"/>
  <c r="I20"/>
  <c r="H20"/>
  <c r="H16"/>
  <c r="I16" s="1"/>
  <c r="J16" s="1"/>
  <c r="K16" s="1"/>
  <c r="L16" s="1"/>
  <c r="M16" s="1"/>
  <c r="N16" s="1"/>
  <c r="O16" s="1"/>
  <c r="P16" s="1"/>
  <c r="Q16" s="1"/>
  <c r="R16" s="1"/>
  <c r="S16" s="1"/>
  <c r="S13"/>
  <c r="S41" s="1"/>
  <c r="R13"/>
  <c r="R41" s="1"/>
  <c r="Q13"/>
  <c r="Q41" s="1"/>
  <c r="P13"/>
  <c r="P41" s="1"/>
  <c r="O13"/>
  <c r="O41" s="1"/>
  <c r="N13"/>
  <c r="N41" s="1"/>
  <c r="M13"/>
  <c r="M41" s="1"/>
  <c r="L13"/>
  <c r="L41" s="1"/>
  <c r="K13"/>
  <c r="K41" s="1"/>
  <c r="J13"/>
  <c r="J41" s="1"/>
  <c r="I13"/>
  <c r="I41" s="1"/>
  <c r="H13"/>
  <c r="H41" s="1"/>
  <c r="H9"/>
  <c r="I9" s="1"/>
  <c r="J9" s="1"/>
  <c r="K9" s="1"/>
  <c r="L9" s="1"/>
  <c r="M9" s="1"/>
  <c r="N9" s="1"/>
  <c r="O9" s="1"/>
  <c r="P9" s="1"/>
  <c r="Q9" s="1"/>
  <c r="R9" s="1"/>
  <c r="S9" s="1"/>
  <c r="E7"/>
  <c r="S42" i="3"/>
  <c r="R42"/>
  <c r="Q42"/>
  <c r="P42"/>
  <c r="O42"/>
  <c r="N42"/>
  <c r="M42"/>
  <c r="L42"/>
  <c r="K42"/>
  <c r="J42"/>
  <c r="I42"/>
  <c r="H42"/>
  <c r="S41"/>
  <c r="R41"/>
  <c r="Q41"/>
  <c r="P41"/>
  <c r="O41"/>
  <c r="N41"/>
  <c r="M41"/>
  <c r="L41"/>
  <c r="K41"/>
  <c r="J41"/>
  <c r="I41"/>
  <c r="H41"/>
  <c r="S40"/>
  <c r="R40"/>
  <c r="Q40"/>
  <c r="P40"/>
  <c r="O40"/>
  <c r="N40"/>
  <c r="M40"/>
  <c r="L40"/>
  <c r="K40"/>
  <c r="J40"/>
  <c r="I40"/>
  <c r="H40"/>
  <c r="S39"/>
  <c r="R39"/>
  <c r="Q39"/>
  <c r="P39"/>
  <c r="O39"/>
  <c r="N39"/>
  <c r="M39"/>
  <c r="L39"/>
  <c r="K39"/>
  <c r="J39"/>
  <c r="I39"/>
  <c r="H39"/>
  <c r="D41"/>
  <c r="D42"/>
  <c r="H30"/>
  <c r="I30" s="1"/>
  <c r="J30" s="1"/>
  <c r="K30" s="1"/>
  <c r="L30" s="1"/>
  <c r="M30" s="1"/>
  <c r="N30" s="1"/>
  <c r="O30" s="1"/>
  <c r="P30" s="1"/>
  <c r="Q30" s="1"/>
  <c r="R30" s="1"/>
  <c r="S30" s="1"/>
  <c r="H37"/>
  <c r="I37" s="1"/>
  <c r="J37" s="1"/>
  <c r="K37" s="1"/>
  <c r="L37" s="1"/>
  <c r="M37" s="1"/>
  <c r="N37" s="1"/>
  <c r="O37" s="1"/>
  <c r="P37" s="1"/>
  <c r="Q37" s="1"/>
  <c r="R37" s="1"/>
  <c r="S37" s="1"/>
  <c r="H23"/>
  <c r="I23" s="1"/>
  <c r="J23" s="1"/>
  <c r="K23" s="1"/>
  <c r="L23" s="1"/>
  <c r="M23" s="1"/>
  <c r="N23" s="1"/>
  <c r="O23" s="1"/>
  <c r="P23" s="1"/>
  <c r="Q23" s="1"/>
  <c r="R23" s="1"/>
  <c r="S23" s="1"/>
  <c r="H16"/>
  <c r="I16" s="1"/>
  <c r="J16" s="1"/>
  <c r="K16" s="1"/>
  <c r="L16" s="1"/>
  <c r="M16" s="1"/>
  <c r="N16" s="1"/>
  <c r="O16" s="1"/>
  <c r="P16" s="1"/>
  <c r="Q16" s="1"/>
  <c r="R16" s="1"/>
  <c r="S16" s="1"/>
  <c r="G11" i="2"/>
  <c r="E11"/>
  <c r="H9" i="3"/>
  <c r="I9"/>
  <c r="J9" s="1"/>
  <c r="K9" s="1"/>
  <c r="L9" s="1"/>
  <c r="M9" s="1"/>
  <c r="N9" s="1"/>
  <c r="O9" s="1"/>
  <c r="P9" s="1"/>
  <c r="Q9" s="1"/>
  <c r="R9" s="1"/>
  <c r="S9" s="1"/>
  <c r="E7"/>
  <c r="E60" i="2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Y60"/>
  <c r="W60"/>
  <c r="V60"/>
  <c r="X60"/>
  <c r="Y59"/>
  <c r="W59"/>
  <c r="V59"/>
  <c r="X59"/>
  <c r="Y58"/>
  <c r="W58"/>
  <c r="V58"/>
  <c r="X58"/>
  <c r="Y57"/>
  <c r="W57"/>
  <c r="V57"/>
  <c r="X57"/>
  <c r="Y56"/>
  <c r="W56"/>
  <c r="V56"/>
  <c r="X56"/>
  <c r="Y55"/>
  <c r="W55"/>
  <c r="V55"/>
  <c r="X55"/>
  <c r="Y54"/>
  <c r="W54"/>
  <c r="V54"/>
  <c r="X54"/>
  <c r="Y53"/>
  <c r="W53"/>
  <c r="V53"/>
  <c r="X53"/>
  <c r="Y52"/>
  <c r="W52"/>
  <c r="V52"/>
  <c r="X52"/>
  <c r="Y51"/>
  <c r="W51"/>
  <c r="V51"/>
  <c r="X51"/>
  <c r="Y50"/>
  <c r="W50"/>
  <c r="V50"/>
  <c r="X50"/>
  <c r="Y49"/>
  <c r="W49"/>
  <c r="V49"/>
  <c r="X49"/>
  <c r="Y48"/>
  <c r="W48"/>
  <c r="V48"/>
  <c r="X48"/>
  <c r="Y47"/>
  <c r="W47"/>
  <c r="V47"/>
  <c r="X47"/>
  <c r="Y46"/>
  <c r="W46"/>
  <c r="V46"/>
  <c r="X46"/>
  <c r="Y45"/>
  <c r="W45"/>
  <c r="V45"/>
  <c r="X45"/>
  <c r="Y44"/>
  <c r="W44"/>
  <c r="V44"/>
  <c r="X44"/>
  <c r="Y43"/>
  <c r="W43"/>
  <c r="V43"/>
  <c r="X43"/>
  <c r="Y42"/>
  <c r="W42"/>
  <c r="V42"/>
  <c r="X42"/>
  <c r="Y41"/>
  <c r="W41"/>
  <c r="V41"/>
  <c r="X41"/>
  <c r="Y40"/>
  <c r="W40"/>
  <c r="V40"/>
  <c r="X40"/>
  <c r="Y39"/>
  <c r="W39"/>
  <c r="V39"/>
  <c r="X39"/>
  <c r="Y38"/>
  <c r="W38"/>
  <c r="V38"/>
  <c r="X38"/>
  <c r="Y37"/>
  <c r="W37"/>
  <c r="V37"/>
  <c r="X37"/>
  <c r="Y36"/>
  <c r="W36"/>
  <c r="V36"/>
  <c r="X36"/>
  <c r="Y35"/>
  <c r="W35"/>
  <c r="V35"/>
  <c r="X35"/>
  <c r="Y34"/>
  <c r="W34"/>
  <c r="V34"/>
  <c r="X34"/>
  <c r="Y33"/>
  <c r="W33"/>
  <c r="V33"/>
  <c r="X33"/>
  <c r="Y32"/>
  <c r="W32"/>
  <c r="V32"/>
  <c r="X32"/>
  <c r="Y31"/>
  <c r="W31"/>
  <c r="V31"/>
  <c r="X31"/>
  <c r="Y30"/>
  <c r="W30"/>
  <c r="V30"/>
  <c r="X30"/>
  <c r="Y29"/>
  <c r="W29"/>
  <c r="V29"/>
  <c r="X29"/>
  <c r="Y28"/>
  <c r="W28"/>
  <c r="V28"/>
  <c r="X28"/>
  <c r="Y27"/>
  <c r="W27"/>
  <c r="V27"/>
  <c r="X27"/>
  <c r="Y26"/>
  <c r="W26"/>
  <c r="V26"/>
  <c r="X26"/>
  <c r="Y25"/>
  <c r="W25"/>
  <c r="V25"/>
  <c r="X25"/>
  <c r="Y24"/>
  <c r="W24"/>
  <c r="V24"/>
  <c r="X24"/>
  <c r="Y23"/>
  <c r="W23"/>
  <c r="V23"/>
  <c r="X23"/>
  <c r="Y22"/>
  <c r="W22"/>
  <c r="V22"/>
  <c r="X22"/>
  <c r="Y21"/>
  <c r="W21"/>
  <c r="V21"/>
  <c r="X21"/>
  <c r="Y20"/>
  <c r="W20"/>
  <c r="V20"/>
  <c r="X20"/>
  <c r="Y19"/>
  <c r="W19"/>
  <c r="V19"/>
  <c r="X19"/>
  <c r="Y18"/>
  <c r="W18"/>
  <c r="V18"/>
  <c r="X18"/>
  <c r="Y17"/>
  <c r="W17"/>
  <c r="V17"/>
  <c r="X17"/>
  <c r="Y16"/>
  <c r="W16"/>
  <c r="V16"/>
  <c r="X16"/>
  <c r="Y15"/>
  <c r="W15"/>
  <c r="V15"/>
  <c r="X15"/>
  <c r="Y14"/>
  <c r="W14"/>
  <c r="V14"/>
  <c r="X14"/>
  <c r="Y13"/>
  <c r="W13"/>
  <c r="V13"/>
  <c r="X13"/>
  <c r="Y12"/>
  <c r="W12"/>
  <c r="V12"/>
  <c r="X12"/>
  <c r="Y11"/>
  <c r="W11"/>
  <c r="V11"/>
  <c r="X11"/>
  <c r="K60"/>
  <c r="J60"/>
  <c r="K59"/>
  <c r="J59"/>
  <c r="K58"/>
  <c r="J58"/>
  <c r="K57"/>
  <c r="J57"/>
  <c r="K56"/>
  <c r="J56"/>
  <c r="K55"/>
  <c r="J55"/>
  <c r="K54"/>
  <c r="J54"/>
  <c r="K53"/>
  <c r="J53"/>
  <c r="K52"/>
  <c r="J52"/>
  <c r="K51"/>
  <c r="J51"/>
  <c r="K50"/>
  <c r="J50"/>
  <c r="K49"/>
  <c r="J49"/>
  <c r="K48"/>
  <c r="J48"/>
  <c r="K47"/>
  <c r="J47"/>
  <c r="K46"/>
  <c r="J46"/>
  <c r="K45"/>
  <c r="J45"/>
  <c r="K44"/>
  <c r="J44"/>
  <c r="K43"/>
  <c r="J43"/>
  <c r="K42"/>
  <c r="J42"/>
  <c r="K41"/>
  <c r="J41"/>
  <c r="K40"/>
  <c r="J40"/>
  <c r="K39"/>
  <c r="J39"/>
  <c r="K38"/>
  <c r="J38"/>
  <c r="K37"/>
  <c r="L37" s="1"/>
  <c r="J37"/>
  <c r="K36"/>
  <c r="J36"/>
  <c r="K35"/>
  <c r="L35" s="1"/>
  <c r="J35"/>
  <c r="K34"/>
  <c r="J34"/>
  <c r="K33"/>
  <c r="L33" s="1"/>
  <c r="J33"/>
  <c r="K32"/>
  <c r="J32"/>
  <c r="K31"/>
  <c r="L31" s="1"/>
  <c r="J31"/>
  <c r="K30"/>
  <c r="J30"/>
  <c r="K29"/>
  <c r="L29" s="1"/>
  <c r="J29"/>
  <c r="K28"/>
  <c r="J28"/>
  <c r="K27"/>
  <c r="L27" s="1"/>
  <c r="J27"/>
  <c r="K26"/>
  <c r="J26"/>
  <c r="K25"/>
  <c r="L25" s="1"/>
  <c r="J25"/>
  <c r="K24"/>
  <c r="J24"/>
  <c r="K23"/>
  <c r="L23" s="1"/>
  <c r="J23"/>
  <c r="K22"/>
  <c r="J22"/>
  <c r="K21"/>
  <c r="L21" s="1"/>
  <c r="J21"/>
  <c r="K20"/>
  <c r="J20"/>
  <c r="K19"/>
  <c r="L19" s="1"/>
  <c r="J19"/>
  <c r="K18"/>
  <c r="J18"/>
  <c r="K17"/>
  <c r="L17" s="1"/>
  <c r="J17"/>
  <c r="K16"/>
  <c r="J16"/>
  <c r="K15"/>
  <c r="L15" s="1"/>
  <c r="J15"/>
  <c r="K14"/>
  <c r="J14"/>
  <c r="K13"/>
  <c r="L13" s="1"/>
  <c r="J13"/>
  <c r="K12"/>
  <c r="J12"/>
  <c r="K11"/>
  <c r="L11" s="1"/>
  <c r="J11"/>
  <c r="Q11"/>
  <c r="P11"/>
  <c r="S60"/>
  <c r="Q60"/>
  <c r="P60"/>
  <c r="R60"/>
  <c r="S59"/>
  <c r="Q59"/>
  <c r="P59"/>
  <c r="R59"/>
  <c r="S58"/>
  <c r="Q58"/>
  <c r="P58"/>
  <c r="R58"/>
  <c r="S57"/>
  <c r="Q57"/>
  <c r="P57"/>
  <c r="R57"/>
  <c r="S56"/>
  <c r="Q56"/>
  <c r="P56"/>
  <c r="R56"/>
  <c r="S55"/>
  <c r="Q55"/>
  <c r="P55"/>
  <c r="R55"/>
  <c r="S54"/>
  <c r="Q54"/>
  <c r="P54"/>
  <c r="R54"/>
  <c r="S53"/>
  <c r="Q53"/>
  <c r="P53"/>
  <c r="R53"/>
  <c r="S52"/>
  <c r="Q52"/>
  <c r="P52"/>
  <c r="R52"/>
  <c r="S51"/>
  <c r="Q51"/>
  <c r="P51"/>
  <c r="R51"/>
  <c r="S50"/>
  <c r="Q50"/>
  <c r="P50"/>
  <c r="R50"/>
  <c r="S49"/>
  <c r="Q49"/>
  <c r="P49"/>
  <c r="R49"/>
  <c r="S48"/>
  <c r="Q48"/>
  <c r="P48"/>
  <c r="R48"/>
  <c r="S47"/>
  <c r="Q47"/>
  <c r="P47"/>
  <c r="R47"/>
  <c r="S46"/>
  <c r="Q46"/>
  <c r="P46"/>
  <c r="R46"/>
  <c r="S45"/>
  <c r="Q45"/>
  <c r="P45"/>
  <c r="R45"/>
  <c r="S44"/>
  <c r="Q44"/>
  <c r="P44"/>
  <c r="R44"/>
  <c r="S43"/>
  <c r="Q43"/>
  <c r="P43"/>
  <c r="R43"/>
  <c r="S42"/>
  <c r="Q42"/>
  <c r="P42"/>
  <c r="R42"/>
  <c r="S41"/>
  <c r="Q41"/>
  <c r="P41"/>
  <c r="R41"/>
  <c r="S40"/>
  <c r="Q40"/>
  <c r="P40"/>
  <c r="R40"/>
  <c r="S39"/>
  <c r="Q39"/>
  <c r="P39"/>
  <c r="R39"/>
  <c r="S38"/>
  <c r="Q38"/>
  <c r="P38"/>
  <c r="R38"/>
  <c r="S37"/>
  <c r="Q37"/>
  <c r="P37"/>
  <c r="R37"/>
  <c r="S36"/>
  <c r="Q36"/>
  <c r="P36"/>
  <c r="R36"/>
  <c r="S35"/>
  <c r="Q35"/>
  <c r="P35"/>
  <c r="R35"/>
  <c r="S34"/>
  <c r="Q34"/>
  <c r="P34"/>
  <c r="R34"/>
  <c r="S33"/>
  <c r="Q33"/>
  <c r="P33"/>
  <c r="R33"/>
  <c r="S32"/>
  <c r="Q32"/>
  <c r="P32"/>
  <c r="R32"/>
  <c r="S31"/>
  <c r="Q31"/>
  <c r="P31"/>
  <c r="R31"/>
  <c r="Q29"/>
  <c r="P29"/>
  <c r="Q28"/>
  <c r="P28"/>
  <c r="Q27"/>
  <c r="R27" s="1"/>
  <c r="P27"/>
  <c r="Q26"/>
  <c r="P26"/>
  <c r="Q25"/>
  <c r="R25" s="1"/>
  <c r="P25"/>
  <c r="Q24"/>
  <c r="P24"/>
  <c r="Q23"/>
  <c r="P23"/>
  <c r="Q22"/>
  <c r="P22"/>
  <c r="Q21"/>
  <c r="P21"/>
  <c r="Q20"/>
  <c r="P20"/>
  <c r="Q19"/>
  <c r="P19"/>
  <c r="Q18"/>
  <c r="P18"/>
  <c r="Q17"/>
  <c r="P17"/>
  <c r="Q16"/>
  <c r="P16"/>
  <c r="Q15"/>
  <c r="P15"/>
  <c r="Q14"/>
  <c r="P14"/>
  <c r="Q13"/>
  <c r="P13"/>
  <c r="Q12"/>
  <c r="P12"/>
  <c r="Q30"/>
  <c r="P30"/>
  <c r="V60" i="7"/>
  <c r="X60"/>
  <c r="P60"/>
  <c r="R60"/>
  <c r="J60"/>
  <c r="D60"/>
  <c r="V59"/>
  <c r="X59"/>
  <c r="P59"/>
  <c r="R59"/>
  <c r="J59"/>
  <c r="D59"/>
  <c r="V58"/>
  <c r="X58"/>
  <c r="P58"/>
  <c r="R58"/>
  <c r="J58"/>
  <c r="D58"/>
  <c r="V57"/>
  <c r="X57"/>
  <c r="P57"/>
  <c r="R57"/>
  <c r="J57"/>
  <c r="D57"/>
  <c r="V56"/>
  <c r="X56"/>
  <c r="P56"/>
  <c r="R56"/>
  <c r="J56"/>
  <c r="D56"/>
  <c r="V55"/>
  <c r="X55"/>
  <c r="P55"/>
  <c r="R55"/>
  <c r="J55"/>
  <c r="D55"/>
  <c r="V54"/>
  <c r="X54"/>
  <c r="P54"/>
  <c r="R54"/>
  <c r="J54"/>
  <c r="D54"/>
  <c r="V53"/>
  <c r="X53"/>
  <c r="P53"/>
  <c r="R53"/>
  <c r="J53"/>
  <c r="D53"/>
  <c r="V52"/>
  <c r="X52"/>
  <c r="P52"/>
  <c r="R52"/>
  <c r="J52"/>
  <c r="D52"/>
  <c r="V51"/>
  <c r="X51"/>
  <c r="P51"/>
  <c r="R51"/>
  <c r="J51"/>
  <c r="D51"/>
  <c r="V50"/>
  <c r="X50"/>
  <c r="P50"/>
  <c r="R50"/>
  <c r="J50"/>
  <c r="D50"/>
  <c r="V49"/>
  <c r="X49"/>
  <c r="P49"/>
  <c r="R49"/>
  <c r="J49"/>
  <c r="D49"/>
  <c r="V48"/>
  <c r="X48"/>
  <c r="P48"/>
  <c r="R48"/>
  <c r="J48"/>
  <c r="D48"/>
  <c r="V47"/>
  <c r="X47"/>
  <c r="P47"/>
  <c r="R47"/>
  <c r="J47"/>
  <c r="D47"/>
  <c r="V46"/>
  <c r="X46"/>
  <c r="P46"/>
  <c r="R46"/>
  <c r="J46"/>
  <c r="D46"/>
  <c r="V45"/>
  <c r="X45"/>
  <c r="P45"/>
  <c r="R45"/>
  <c r="J45"/>
  <c r="D45"/>
  <c r="V44"/>
  <c r="X44"/>
  <c r="P44"/>
  <c r="R44"/>
  <c r="J44"/>
  <c r="D44"/>
  <c r="V43"/>
  <c r="X43"/>
  <c r="P43"/>
  <c r="R43"/>
  <c r="J43"/>
  <c r="D43"/>
  <c r="V42"/>
  <c r="X42"/>
  <c r="P42"/>
  <c r="R42"/>
  <c r="J42"/>
  <c r="D42"/>
  <c r="V41"/>
  <c r="X41"/>
  <c r="P41"/>
  <c r="R41"/>
  <c r="J41"/>
  <c r="D41"/>
  <c r="V40"/>
  <c r="X40"/>
  <c r="P40"/>
  <c r="R40"/>
  <c r="J40"/>
  <c r="D40"/>
  <c r="V39"/>
  <c r="X39"/>
  <c r="P39"/>
  <c r="R39"/>
  <c r="J39"/>
  <c r="D39"/>
  <c r="V38"/>
  <c r="X38"/>
  <c r="P38"/>
  <c r="R38"/>
  <c r="Q38" s="1"/>
  <c r="J38"/>
  <c r="D38"/>
  <c r="V37"/>
  <c r="X37"/>
  <c r="P37"/>
  <c r="R37"/>
  <c r="J37"/>
  <c r="D37"/>
  <c r="V36"/>
  <c r="X36"/>
  <c r="P36"/>
  <c r="R36"/>
  <c r="J36"/>
  <c r="D36"/>
  <c r="V35"/>
  <c r="X35"/>
  <c r="P35"/>
  <c r="R35"/>
  <c r="J35"/>
  <c r="D35"/>
  <c r="V34"/>
  <c r="X34"/>
  <c r="P34"/>
  <c r="R34"/>
  <c r="Q34" s="1"/>
  <c r="J34"/>
  <c r="D34"/>
  <c r="V33"/>
  <c r="X33"/>
  <c r="P33"/>
  <c r="R33"/>
  <c r="J33"/>
  <c r="D33"/>
  <c r="V32"/>
  <c r="X32"/>
  <c r="P32"/>
  <c r="R32"/>
  <c r="J32"/>
  <c r="D32"/>
  <c r="V31"/>
  <c r="X31"/>
  <c r="P31"/>
  <c r="R31"/>
  <c r="J31"/>
  <c r="D31"/>
  <c r="V30"/>
  <c r="X30"/>
  <c r="P30"/>
  <c r="J30"/>
  <c r="D30"/>
  <c r="V29"/>
  <c r="X29"/>
  <c r="P29"/>
  <c r="J29"/>
  <c r="D29"/>
  <c r="V28"/>
  <c r="X28"/>
  <c r="P28"/>
  <c r="J28"/>
  <c r="D28"/>
  <c r="V27"/>
  <c r="X27"/>
  <c r="P27"/>
  <c r="J27"/>
  <c r="D27"/>
  <c r="V26"/>
  <c r="X26"/>
  <c r="P26"/>
  <c r="J26"/>
  <c r="D26"/>
  <c r="V25"/>
  <c r="X25"/>
  <c r="P25"/>
  <c r="J25"/>
  <c r="D25"/>
  <c r="V24"/>
  <c r="X24"/>
  <c r="P24"/>
  <c r="J24"/>
  <c r="D24"/>
  <c r="V23"/>
  <c r="X23"/>
  <c r="P23"/>
  <c r="J23"/>
  <c r="D23"/>
  <c r="V22"/>
  <c r="X22"/>
  <c r="P22"/>
  <c r="J22"/>
  <c r="D22"/>
  <c r="V21"/>
  <c r="X21"/>
  <c r="P21"/>
  <c r="J21"/>
  <c r="D21"/>
  <c r="V20"/>
  <c r="X20"/>
  <c r="P20"/>
  <c r="J20"/>
  <c r="D20"/>
  <c r="V19"/>
  <c r="X19"/>
  <c r="P19"/>
  <c r="J19"/>
  <c r="D19"/>
  <c r="V18"/>
  <c r="X18"/>
  <c r="P18"/>
  <c r="J18"/>
  <c r="D18"/>
  <c r="V17"/>
  <c r="X17"/>
  <c r="P17"/>
  <c r="J17"/>
  <c r="D17"/>
  <c r="V16"/>
  <c r="X16"/>
  <c r="P16"/>
  <c r="J16"/>
  <c r="D16"/>
  <c r="V15"/>
  <c r="X15"/>
  <c r="P15"/>
  <c r="J15"/>
  <c r="D15"/>
  <c r="V14"/>
  <c r="X14"/>
  <c r="P14"/>
  <c r="J14"/>
  <c r="D14"/>
  <c r="V13"/>
  <c r="X13"/>
  <c r="P13"/>
  <c r="J13"/>
  <c r="D13"/>
  <c r="V12"/>
  <c r="X12"/>
  <c r="P12"/>
  <c r="J12"/>
  <c r="D12"/>
  <c r="V11"/>
  <c r="X11"/>
  <c r="P11"/>
  <c r="J11"/>
  <c r="D11"/>
  <c r="G11" s="1"/>
  <c r="E7"/>
  <c r="L60" s="1"/>
  <c r="K60" s="1"/>
  <c r="C4"/>
  <c r="C4" i="2"/>
  <c r="K20" i="9" l="1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G11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W11"/>
  <c r="K11"/>
  <c r="K15"/>
  <c r="K19"/>
  <c r="K23"/>
  <c r="K27"/>
  <c r="K31"/>
  <c r="K35"/>
  <c r="K39"/>
  <c r="K43"/>
  <c r="K47"/>
  <c r="K51"/>
  <c r="K55"/>
  <c r="K59"/>
  <c r="W12"/>
  <c r="W14"/>
  <c r="W16"/>
  <c r="W18"/>
  <c r="W20"/>
  <c r="W22"/>
  <c r="W24"/>
  <c r="W26"/>
  <c r="W28"/>
  <c r="W30"/>
  <c r="W32"/>
  <c r="W34"/>
  <c r="W36"/>
  <c r="W38"/>
  <c r="W40"/>
  <c r="W42"/>
  <c r="W44"/>
  <c r="W46"/>
  <c r="W48"/>
  <c r="W50"/>
  <c r="W52"/>
  <c r="W54"/>
  <c r="W56"/>
  <c r="W58"/>
  <c r="W60"/>
  <c r="K13"/>
  <c r="K17"/>
  <c r="K21"/>
  <c r="K25"/>
  <c r="K29"/>
  <c r="K33"/>
  <c r="K37"/>
  <c r="K41"/>
  <c r="K45"/>
  <c r="K49"/>
  <c r="K53"/>
  <c r="K57"/>
  <c r="W13"/>
  <c r="W15"/>
  <c r="W17"/>
  <c r="W19"/>
  <c r="W21"/>
  <c r="W23"/>
  <c r="W25"/>
  <c r="W27"/>
  <c r="W29"/>
  <c r="W31"/>
  <c r="W33"/>
  <c r="W35"/>
  <c r="W37"/>
  <c r="W39"/>
  <c r="W41"/>
  <c r="W43"/>
  <c r="W45"/>
  <c r="W47"/>
  <c r="W49"/>
  <c r="W51"/>
  <c r="W53"/>
  <c r="W55"/>
  <c r="W57"/>
  <c r="W59"/>
  <c r="Q31" i="7"/>
  <c r="Q35"/>
  <c r="Q39"/>
  <c r="Q43"/>
  <c r="Q45"/>
  <c r="Q47"/>
  <c r="W48"/>
  <c r="Q49"/>
  <c r="W50"/>
  <c r="Q51"/>
  <c r="W52"/>
  <c r="Q53"/>
  <c r="W54"/>
  <c r="Q55"/>
  <c r="W56"/>
  <c r="Q57"/>
  <c r="W58"/>
  <c r="Q42"/>
  <c r="L39" i="2"/>
  <c r="L41"/>
  <c r="L43"/>
  <c r="L45"/>
  <c r="L47"/>
  <c r="L49"/>
  <c r="L51"/>
  <c r="L53"/>
  <c r="L55"/>
  <c r="L57"/>
  <c r="L59"/>
  <c r="F12"/>
  <c r="F14"/>
  <c r="F16"/>
  <c r="F18"/>
  <c r="F20"/>
  <c r="F22"/>
  <c r="F24"/>
  <c r="F26"/>
  <c r="F12" i="9"/>
  <c r="E12" s="1"/>
  <c r="F17"/>
  <c r="E17" s="1"/>
  <c r="F18"/>
  <c r="E18" s="1"/>
  <c r="F19"/>
  <c r="E19" s="1"/>
  <c r="F20"/>
  <c r="E20" s="1"/>
  <c r="F23"/>
  <c r="E23" s="1"/>
  <c r="F25"/>
  <c r="E25" s="1"/>
  <c r="F26"/>
  <c r="E26" s="1"/>
  <c r="F28"/>
  <c r="E28" s="1"/>
  <c r="F29"/>
  <c r="E29" s="1"/>
  <c r="F32"/>
  <c r="E32" s="1"/>
  <c r="F33"/>
  <c r="E33" s="1"/>
  <c r="F34"/>
  <c r="E34" s="1"/>
  <c r="F35"/>
  <c r="E35" s="1"/>
  <c r="F36"/>
  <c r="E36" s="1"/>
  <c r="F13"/>
  <c r="E13" s="1"/>
  <c r="F14"/>
  <c r="E14" s="1"/>
  <c r="F15"/>
  <c r="E15" s="1"/>
  <c r="F16"/>
  <c r="E16" s="1"/>
  <c r="F21"/>
  <c r="E21" s="1"/>
  <c r="F22"/>
  <c r="E22" s="1"/>
  <c r="F24"/>
  <c r="E24" s="1"/>
  <c r="F27"/>
  <c r="E27" s="1"/>
  <c r="F30"/>
  <c r="E30" s="1"/>
  <c r="F31"/>
  <c r="E31" s="1"/>
  <c r="F37"/>
  <c r="E37" s="1"/>
  <c r="F38"/>
  <c r="E38" s="1"/>
  <c r="F39"/>
  <c r="E39" s="1"/>
  <c r="F40"/>
  <c r="E40" s="1"/>
  <c r="F41"/>
  <c r="E41" s="1"/>
  <c r="F42"/>
  <c r="E42" s="1"/>
  <c r="F43"/>
  <c r="E43" s="1"/>
  <c r="F44"/>
  <c r="E44" s="1"/>
  <c r="F45"/>
  <c r="E45" s="1"/>
  <c r="F46"/>
  <c r="E46" s="1"/>
  <c r="F47"/>
  <c r="E47" s="1"/>
  <c r="F48"/>
  <c r="E48" s="1"/>
  <c r="F49"/>
  <c r="E49" s="1"/>
  <c r="F50"/>
  <c r="E50" s="1"/>
  <c r="F51"/>
  <c r="E51" s="1"/>
  <c r="F52"/>
  <c r="E52" s="1"/>
  <c r="F53"/>
  <c r="E53" s="1"/>
  <c r="F54"/>
  <c r="E54" s="1"/>
  <c r="F55"/>
  <c r="E55" s="1"/>
  <c r="F56"/>
  <c r="E56" s="1"/>
  <c r="F57"/>
  <c r="E57" s="1"/>
  <c r="F58"/>
  <c r="E58" s="1"/>
  <c r="F59"/>
  <c r="E59" s="1"/>
  <c r="F11" i="2"/>
  <c r="E7" s="1"/>
  <c r="R26"/>
  <c r="R11"/>
  <c r="L12"/>
  <c r="L14"/>
  <c r="L16"/>
  <c r="L18"/>
  <c r="L20"/>
  <c r="L22"/>
  <c r="L24"/>
  <c r="L26"/>
  <c r="L28"/>
  <c r="L30"/>
  <c r="L32"/>
  <c r="L34"/>
  <c r="L36"/>
  <c r="L38"/>
  <c r="L40"/>
  <c r="L42"/>
  <c r="L44"/>
  <c r="L46"/>
  <c r="L48"/>
  <c r="L50"/>
  <c r="L52"/>
  <c r="L54"/>
  <c r="L56"/>
  <c r="L58"/>
  <c r="L60"/>
  <c r="F13"/>
  <c r="F15"/>
  <c r="F17"/>
  <c r="F19"/>
  <c r="F21"/>
  <c r="F23"/>
  <c r="F25"/>
  <c r="F27"/>
  <c r="F29"/>
  <c r="F28"/>
  <c r="F30"/>
  <c r="R15" i="7"/>
  <c r="Q15" s="1"/>
  <c r="F16"/>
  <c r="E16" s="1"/>
  <c r="R19"/>
  <c r="Q19" s="1"/>
  <c r="F20"/>
  <c r="E20" s="1"/>
  <c r="R23"/>
  <c r="Q23" s="1"/>
  <c r="F24"/>
  <c r="E24" s="1"/>
  <c r="R27"/>
  <c r="Q27" s="1"/>
  <c r="F28"/>
  <c r="E28" s="1"/>
  <c r="F32"/>
  <c r="E32" s="1"/>
  <c r="F36"/>
  <c r="E36" s="1"/>
  <c r="F40"/>
  <c r="E40" s="1"/>
  <c r="Q59"/>
  <c r="F12"/>
  <c r="E12" s="1"/>
  <c r="R12"/>
  <c r="Q12" s="1"/>
  <c r="F13"/>
  <c r="E13" s="1"/>
  <c r="R16"/>
  <c r="Q16" s="1"/>
  <c r="F17"/>
  <c r="E17" s="1"/>
  <c r="R20"/>
  <c r="Q20" s="1"/>
  <c r="F21"/>
  <c r="E21" s="1"/>
  <c r="R24"/>
  <c r="Q24" s="1"/>
  <c r="F25"/>
  <c r="E25" s="1"/>
  <c r="R28"/>
  <c r="Q28" s="1"/>
  <c r="F29"/>
  <c r="E29" s="1"/>
  <c r="Q32"/>
  <c r="F33"/>
  <c r="E33" s="1"/>
  <c r="Q36"/>
  <c r="F37"/>
  <c r="E37" s="1"/>
  <c r="Q40"/>
  <c r="F41"/>
  <c r="E41" s="1"/>
  <c r="G12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M24" s="1"/>
  <c r="M25" s="1"/>
  <c r="M26" s="1"/>
  <c r="M27" s="1"/>
  <c r="M28" s="1"/>
  <c r="M29" s="1"/>
  <c r="M30" s="1"/>
  <c r="M31" s="1"/>
  <c r="M32" s="1"/>
  <c r="M33" s="1"/>
  <c r="M34" s="1"/>
  <c r="M35" s="1"/>
  <c r="M36" s="1"/>
  <c r="M37" s="1"/>
  <c r="M38" s="1"/>
  <c r="M39" s="1"/>
  <c r="M40" s="1"/>
  <c r="M41" s="1"/>
  <c r="M42" s="1"/>
  <c r="M43" s="1"/>
  <c r="M44" s="1"/>
  <c r="M45" s="1"/>
  <c r="M46" s="1"/>
  <c r="M47" s="1"/>
  <c r="M48" s="1"/>
  <c r="M49" s="1"/>
  <c r="M50" s="1"/>
  <c r="M51" s="1"/>
  <c r="M52" s="1"/>
  <c r="M53" s="1"/>
  <c r="M54" s="1"/>
  <c r="M55" s="1"/>
  <c r="M56" s="1"/>
  <c r="M57" s="1"/>
  <c r="M58" s="1"/>
  <c r="M59" s="1"/>
  <c r="M60" s="1"/>
  <c r="S11" s="1"/>
  <c r="S12" s="1"/>
  <c r="S13" s="1"/>
  <c r="S14" s="1"/>
  <c r="S15" s="1"/>
  <c r="S16" s="1"/>
  <c r="S17" s="1"/>
  <c r="S18" s="1"/>
  <c r="S19" s="1"/>
  <c r="S20" s="1"/>
  <c r="S21" s="1"/>
  <c r="S22" s="1"/>
  <c r="S23" s="1"/>
  <c r="S24" s="1"/>
  <c r="S25" s="1"/>
  <c r="S26" s="1"/>
  <c r="S27" s="1"/>
  <c r="S28" s="1"/>
  <c r="S29" s="1"/>
  <c r="S30" s="1"/>
  <c r="S31" s="1"/>
  <c r="S32" s="1"/>
  <c r="S33" s="1"/>
  <c r="S34" s="1"/>
  <c r="S35" s="1"/>
  <c r="S36" s="1"/>
  <c r="S37" s="1"/>
  <c r="S38" s="1"/>
  <c r="S39" s="1"/>
  <c r="S40" s="1"/>
  <c r="S41" s="1"/>
  <c r="S42" s="1"/>
  <c r="S43" s="1"/>
  <c r="S44" s="1"/>
  <c r="S45" s="1"/>
  <c r="S46" s="1"/>
  <c r="S47" s="1"/>
  <c r="S48" s="1"/>
  <c r="S49" s="1"/>
  <c r="S50" s="1"/>
  <c r="S51" s="1"/>
  <c r="S52" s="1"/>
  <c r="S53" s="1"/>
  <c r="S54" s="1"/>
  <c r="S55" s="1"/>
  <c r="S56" s="1"/>
  <c r="S57" s="1"/>
  <c r="S58" s="1"/>
  <c r="S59" s="1"/>
  <c r="S60" s="1"/>
  <c r="Y11" s="1"/>
  <c r="Y12" s="1"/>
  <c r="Y13" s="1"/>
  <c r="Y14" s="1"/>
  <c r="Y15" s="1"/>
  <c r="Y16" s="1"/>
  <c r="Y17" s="1"/>
  <c r="Y18" s="1"/>
  <c r="Y19" s="1"/>
  <c r="Y20" s="1"/>
  <c r="Y21" s="1"/>
  <c r="Y22" s="1"/>
  <c r="Y23" s="1"/>
  <c r="Y24" s="1"/>
  <c r="Y25" s="1"/>
  <c r="Y26" s="1"/>
  <c r="Y27" s="1"/>
  <c r="Y28" s="1"/>
  <c r="Y29" s="1"/>
  <c r="Y30" s="1"/>
  <c r="Y31" s="1"/>
  <c r="Y32" s="1"/>
  <c r="Y33" s="1"/>
  <c r="Y34" s="1"/>
  <c r="Y35" s="1"/>
  <c r="Y36" s="1"/>
  <c r="Y37" s="1"/>
  <c r="Y38" s="1"/>
  <c r="Y39" s="1"/>
  <c r="Y40" s="1"/>
  <c r="Y41" s="1"/>
  <c r="Y42" s="1"/>
  <c r="Y43" s="1"/>
  <c r="Y44" s="1"/>
  <c r="Y45" s="1"/>
  <c r="Y46" s="1"/>
  <c r="Y47" s="1"/>
  <c r="Y48" s="1"/>
  <c r="Y49" s="1"/>
  <c r="Y50" s="1"/>
  <c r="Y51" s="1"/>
  <c r="Y52" s="1"/>
  <c r="Y53" s="1"/>
  <c r="Y54" s="1"/>
  <c r="Y55" s="1"/>
  <c r="Y56" s="1"/>
  <c r="Y57" s="1"/>
  <c r="Y58" s="1"/>
  <c r="Y59" s="1"/>
  <c r="Y60" s="1"/>
  <c r="R13"/>
  <c r="Q13" s="1"/>
  <c r="F14"/>
  <c r="E14" s="1"/>
  <c r="R17"/>
  <c r="Q17" s="1"/>
  <c r="F18"/>
  <c r="E18" s="1"/>
  <c r="R21"/>
  <c r="Q21" s="1"/>
  <c r="F22"/>
  <c r="E22" s="1"/>
  <c r="R25"/>
  <c r="Q25" s="1"/>
  <c r="F26"/>
  <c r="E26" s="1"/>
  <c r="R29"/>
  <c r="Q29" s="1"/>
  <c r="F30"/>
  <c r="E30" s="1"/>
  <c r="Q33"/>
  <c r="F34"/>
  <c r="E34" s="1"/>
  <c r="Q37"/>
  <c r="F38"/>
  <c r="E38" s="1"/>
  <c r="Q41"/>
  <c r="F42"/>
  <c r="E42" s="1"/>
  <c r="Q44"/>
  <c r="Q46"/>
  <c r="R11"/>
  <c r="Q11" s="1"/>
  <c r="F11"/>
  <c r="E11" s="1"/>
  <c r="R14"/>
  <c r="Q14" s="1"/>
  <c r="F15"/>
  <c r="E15" s="1"/>
  <c r="R18"/>
  <c r="Q18" s="1"/>
  <c r="F19"/>
  <c r="E19" s="1"/>
  <c r="R22"/>
  <c r="Q22" s="1"/>
  <c r="F23"/>
  <c r="E23" s="1"/>
  <c r="R26"/>
  <c r="Q26" s="1"/>
  <c r="F27"/>
  <c r="E27" s="1"/>
  <c r="R30"/>
  <c r="Q30" s="1"/>
  <c r="F31"/>
  <c r="E31" s="1"/>
  <c r="F35"/>
  <c r="E35" s="1"/>
  <c r="F39"/>
  <c r="E39" s="1"/>
  <c r="F43"/>
  <c r="E43" s="1"/>
  <c r="F44"/>
  <c r="E44" s="1"/>
  <c r="F45"/>
  <c r="E45" s="1"/>
  <c r="F46"/>
  <c r="E46" s="1"/>
  <c r="F47"/>
  <c r="E47" s="1"/>
  <c r="W60"/>
  <c r="L11"/>
  <c r="K11" s="1"/>
  <c r="W11"/>
  <c r="L12"/>
  <c r="K12" s="1"/>
  <c r="W12"/>
  <c r="L13"/>
  <c r="K13" s="1"/>
  <c r="W13"/>
  <c r="L14"/>
  <c r="K14" s="1"/>
  <c r="W14"/>
  <c r="L15"/>
  <c r="K15" s="1"/>
  <c r="W15"/>
  <c r="L16"/>
  <c r="K16" s="1"/>
  <c r="W16"/>
  <c r="L17"/>
  <c r="K17" s="1"/>
  <c r="W17"/>
  <c r="L18"/>
  <c r="K18" s="1"/>
  <c r="W18"/>
  <c r="L19"/>
  <c r="K19" s="1"/>
  <c r="W19"/>
  <c r="L20"/>
  <c r="K20" s="1"/>
  <c r="W20"/>
  <c r="L21"/>
  <c r="K21" s="1"/>
  <c r="W21"/>
  <c r="L22"/>
  <c r="K22" s="1"/>
  <c r="W22"/>
  <c r="L23"/>
  <c r="K23" s="1"/>
  <c r="W23"/>
  <c r="L24"/>
  <c r="K24" s="1"/>
  <c r="W24"/>
  <c r="L25"/>
  <c r="K25" s="1"/>
  <c r="W25"/>
  <c r="L26"/>
  <c r="K26" s="1"/>
  <c r="W26"/>
  <c r="L27"/>
  <c r="K27" s="1"/>
  <c r="W27"/>
  <c r="L28"/>
  <c r="K28" s="1"/>
  <c r="W28"/>
  <c r="L29"/>
  <c r="K29" s="1"/>
  <c r="W29"/>
  <c r="L30"/>
  <c r="K30" s="1"/>
  <c r="W30"/>
  <c r="L31"/>
  <c r="K31" s="1"/>
  <c r="W31"/>
  <c r="L32"/>
  <c r="K32" s="1"/>
  <c r="W32"/>
  <c r="L33"/>
  <c r="K33" s="1"/>
  <c r="W33"/>
  <c r="L34"/>
  <c r="K34" s="1"/>
  <c r="W34"/>
  <c r="L35"/>
  <c r="K35" s="1"/>
  <c r="W35"/>
  <c r="L36"/>
  <c r="K36" s="1"/>
  <c r="W36"/>
  <c r="L37"/>
  <c r="K37" s="1"/>
  <c r="W37"/>
  <c r="L38"/>
  <c r="K38" s="1"/>
  <c r="W38"/>
  <c r="L39"/>
  <c r="K39" s="1"/>
  <c r="W39"/>
  <c r="L40"/>
  <c r="K40" s="1"/>
  <c r="W40"/>
  <c r="L41"/>
  <c r="K41" s="1"/>
  <c r="W41"/>
  <c r="L42"/>
  <c r="K42" s="1"/>
  <c r="W42"/>
  <c r="L43"/>
  <c r="K43" s="1"/>
  <c r="W43"/>
  <c r="L44"/>
  <c r="K44" s="1"/>
  <c r="W44"/>
  <c r="L45"/>
  <c r="K45" s="1"/>
  <c r="W45"/>
  <c r="L46"/>
  <c r="K46" s="1"/>
  <c r="W46"/>
  <c r="L47"/>
  <c r="K47" s="1"/>
  <c r="W47"/>
  <c r="Q48"/>
  <c r="W49"/>
  <c r="Q50"/>
  <c r="W51"/>
  <c r="Q52"/>
  <c r="W53"/>
  <c r="Q54"/>
  <c r="W55"/>
  <c r="Q56"/>
  <c r="W57"/>
  <c r="Q58"/>
  <c r="W59"/>
  <c r="Q60"/>
  <c r="R30" i="2"/>
  <c r="F31"/>
  <c r="F33"/>
  <c r="F35"/>
  <c r="F37"/>
  <c r="F39"/>
  <c r="F41"/>
  <c r="F43"/>
  <c r="F45"/>
  <c r="R12"/>
  <c r="R24"/>
  <c r="R28"/>
  <c r="F32"/>
  <c r="F34"/>
  <c r="F36"/>
  <c r="F38"/>
  <c r="F40"/>
  <c r="F42"/>
  <c r="F44"/>
  <c r="F46"/>
  <c r="R13"/>
  <c r="R29"/>
  <c r="F48"/>
  <c r="F50"/>
  <c r="F52"/>
  <c r="F54"/>
  <c r="F56"/>
  <c r="F58"/>
  <c r="F60"/>
  <c r="R14"/>
  <c r="R16"/>
  <c r="R18"/>
  <c r="R20"/>
  <c r="R22"/>
  <c r="F47"/>
  <c r="F49"/>
  <c r="F51"/>
  <c r="F53"/>
  <c r="F55"/>
  <c r="F57"/>
  <c r="F59"/>
  <c r="R15"/>
  <c r="R17"/>
  <c r="R19"/>
  <c r="R21"/>
  <c r="R23"/>
  <c r="G12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M24" s="1"/>
  <c r="M25" s="1"/>
  <c r="M26" s="1"/>
  <c r="M27" s="1"/>
  <c r="M28" s="1"/>
  <c r="M29" s="1"/>
  <c r="M30" s="1"/>
  <c r="M31" s="1"/>
  <c r="M32" s="1"/>
  <c r="M33" s="1"/>
  <c r="M34" s="1"/>
  <c r="M35" s="1"/>
  <c r="M36" s="1"/>
  <c r="M37" s="1"/>
  <c r="M38" s="1"/>
  <c r="M39" s="1"/>
  <c r="M40" s="1"/>
  <c r="M41" s="1"/>
  <c r="M42" s="1"/>
  <c r="M43" s="1"/>
  <c r="M44" s="1"/>
  <c r="M45" s="1"/>
  <c r="M46" s="1"/>
  <c r="M47" s="1"/>
  <c r="M48" s="1"/>
  <c r="M49" s="1"/>
  <c r="M50" s="1"/>
  <c r="M51" s="1"/>
  <c r="M52" s="1"/>
  <c r="M53" s="1"/>
  <c r="M54" s="1"/>
  <c r="M55" s="1"/>
  <c r="M56" s="1"/>
  <c r="M57" s="1"/>
  <c r="M58" s="1"/>
  <c r="M59" s="1"/>
  <c r="M60" s="1"/>
  <c r="S11" s="1"/>
  <c r="S12" s="1"/>
  <c r="S13" s="1"/>
  <c r="S14" s="1"/>
  <c r="S15" s="1"/>
  <c r="S16" s="1"/>
  <c r="S17" s="1"/>
  <c r="S18" s="1"/>
  <c r="S19" s="1"/>
  <c r="S20" s="1"/>
  <c r="S21" s="1"/>
  <c r="S22" s="1"/>
  <c r="S23" s="1"/>
  <c r="S24" s="1"/>
  <c r="S25" s="1"/>
  <c r="S26" s="1"/>
  <c r="S27" s="1"/>
  <c r="S28" s="1"/>
  <c r="S29" s="1"/>
  <c r="S30" s="1"/>
  <c r="F48" i="7"/>
  <c r="E48" s="1"/>
  <c r="L48"/>
  <c r="K48" s="1"/>
  <c r="F49"/>
  <c r="E49" s="1"/>
  <c r="L49"/>
  <c r="K49" s="1"/>
  <c r="F50"/>
  <c r="E50" s="1"/>
  <c r="L50"/>
  <c r="K50" s="1"/>
  <c r="F51"/>
  <c r="E51" s="1"/>
  <c r="L51"/>
  <c r="K51" s="1"/>
  <c r="F52"/>
  <c r="E52" s="1"/>
  <c r="L52"/>
  <c r="K52" s="1"/>
  <c r="F53"/>
  <c r="E53" s="1"/>
  <c r="L53"/>
  <c r="K53" s="1"/>
  <c r="F54"/>
  <c r="E54" s="1"/>
  <c r="L54"/>
  <c r="K54" s="1"/>
  <c r="F55"/>
  <c r="E55" s="1"/>
  <c r="L55"/>
  <c r="K55" s="1"/>
  <c r="F56"/>
  <c r="E56" s="1"/>
  <c r="L56"/>
  <c r="K56" s="1"/>
  <c r="F57"/>
  <c r="E57" s="1"/>
  <c r="L57"/>
  <c r="K57" s="1"/>
  <c r="F58"/>
  <c r="E58" s="1"/>
  <c r="L58"/>
  <c r="K58" s="1"/>
  <c r="F59"/>
  <c r="E59" s="1"/>
  <c r="L59"/>
  <c r="K59" s="1"/>
  <c r="F60"/>
  <c r="E60" s="1"/>
  <c r="G12" i="9" l="1"/>
  <c r="G13" s="1"/>
  <c r="G14" s="1"/>
  <c r="G15" s="1"/>
  <c r="G16" s="1"/>
  <c r="G17" s="1"/>
  <c r="G18" s="1"/>
  <c r="G19" s="1"/>
  <c r="G20" s="1"/>
  <c r="G21" s="1"/>
  <c r="G22" s="1"/>
  <c r="G23" s="1"/>
  <c r="G24" s="1"/>
  <c r="G25" s="1"/>
  <c r="G26" s="1"/>
  <c r="G27" s="1"/>
  <c r="G28" s="1"/>
  <c r="G29" s="1"/>
  <c r="G30" s="1"/>
  <c r="G31" s="1"/>
  <c r="G32" s="1"/>
  <c r="G33" s="1"/>
  <c r="G34" s="1"/>
  <c r="G35" s="1"/>
  <c r="G36" s="1"/>
  <c r="G37" s="1"/>
  <c r="G38" s="1"/>
  <c r="G39" s="1"/>
  <c r="G40" s="1"/>
  <c r="G41" s="1"/>
  <c r="G42" s="1"/>
  <c r="G43" s="1"/>
  <c r="G44" s="1"/>
  <c r="G45" s="1"/>
  <c r="G46" s="1"/>
  <c r="G47" s="1"/>
  <c r="G48" s="1"/>
  <c r="G49" s="1"/>
  <c r="G50" s="1"/>
  <c r="G51" s="1"/>
  <c r="G52" s="1"/>
  <c r="G53" s="1"/>
  <c r="G54" s="1"/>
  <c r="G55" s="1"/>
  <c r="G56" s="1"/>
  <c r="G57" s="1"/>
  <c r="G58" s="1"/>
  <c r="G59" s="1"/>
  <c r="G60" s="1"/>
  <c r="M11" s="1"/>
  <c r="M12" s="1"/>
  <c r="M13" s="1"/>
  <c r="M14" s="1"/>
  <c r="M15" s="1"/>
  <c r="M16" s="1"/>
  <c r="M17" s="1"/>
  <c r="M18" s="1"/>
  <c r="M19" s="1"/>
  <c r="M20" s="1"/>
  <c r="M21" s="1"/>
  <c r="M22" s="1"/>
  <c r="M23" s="1"/>
  <c r="M24" s="1"/>
  <c r="M25" s="1"/>
  <c r="M26" s="1"/>
  <c r="M27" s="1"/>
  <c r="M28" s="1"/>
  <c r="M29" s="1"/>
  <c r="M30" s="1"/>
  <c r="M31" s="1"/>
  <c r="M32" s="1"/>
  <c r="M33" s="1"/>
  <c r="M34" s="1"/>
  <c r="M35" s="1"/>
  <c r="M36" s="1"/>
  <c r="M37" s="1"/>
  <c r="M38" s="1"/>
  <c r="M39" s="1"/>
  <c r="M40" s="1"/>
  <c r="M41" s="1"/>
  <c r="M42" s="1"/>
  <c r="M43" s="1"/>
  <c r="M44" s="1"/>
  <c r="M45" s="1"/>
  <c r="M46" s="1"/>
  <c r="M47" s="1"/>
  <c r="M48" s="1"/>
  <c r="M49" s="1"/>
  <c r="M50" s="1"/>
  <c r="M51" s="1"/>
  <c r="M52" s="1"/>
  <c r="M53" s="1"/>
  <c r="M54" s="1"/>
  <c r="M55" s="1"/>
  <c r="M56" s="1"/>
  <c r="M57" s="1"/>
  <c r="M58" s="1"/>
  <c r="M59" s="1"/>
  <c r="M60" s="1"/>
  <c r="S11" s="1"/>
  <c r="S12" s="1"/>
  <c r="S13" s="1"/>
  <c r="S14" s="1"/>
  <c r="S15" s="1"/>
  <c r="S16" s="1"/>
  <c r="S17" s="1"/>
  <c r="S18" s="1"/>
  <c r="S19" s="1"/>
  <c r="S20" s="1"/>
  <c r="S21" s="1"/>
  <c r="S22" s="1"/>
  <c r="S23" s="1"/>
  <c r="S24" s="1"/>
  <c r="S25" s="1"/>
  <c r="S26" s="1"/>
  <c r="S27" s="1"/>
  <c r="S28" s="1"/>
  <c r="S29" s="1"/>
  <c r="S30" s="1"/>
  <c r="S31" s="1"/>
  <c r="S32" s="1"/>
  <c r="S33" s="1"/>
  <c r="S34" s="1"/>
  <c r="S35" s="1"/>
  <c r="S36" s="1"/>
  <c r="S37" s="1"/>
  <c r="S38" s="1"/>
  <c r="S39" s="1"/>
  <c r="S40" s="1"/>
  <c r="S41" s="1"/>
  <c r="S42" s="1"/>
  <c r="S43" s="1"/>
  <c r="S44" s="1"/>
  <c r="S45" s="1"/>
  <c r="S46" s="1"/>
  <c r="S47" s="1"/>
  <c r="S48" s="1"/>
  <c r="S49" s="1"/>
  <c r="S50" s="1"/>
  <c r="S51" s="1"/>
  <c r="S52" s="1"/>
  <c r="S53" s="1"/>
  <c r="S54" s="1"/>
  <c r="S55" s="1"/>
  <c r="S56" s="1"/>
  <c r="S57" s="1"/>
  <c r="S58" s="1"/>
  <c r="S59" s="1"/>
  <c r="S60" s="1"/>
  <c r="Y11" s="1"/>
  <c r="Y12" s="1"/>
  <c r="Y13" s="1"/>
  <c r="Y14" s="1"/>
  <c r="Y15" s="1"/>
  <c r="Y16" s="1"/>
  <c r="Y17" s="1"/>
  <c r="Y18" s="1"/>
  <c r="Y19" s="1"/>
  <c r="Y20" s="1"/>
  <c r="Y21" s="1"/>
  <c r="Y22" s="1"/>
  <c r="Y23" s="1"/>
  <c r="Y24" s="1"/>
  <c r="Y25" s="1"/>
  <c r="Y26" s="1"/>
  <c r="Y27" s="1"/>
  <c r="Y28" s="1"/>
  <c r="Y29" s="1"/>
  <c r="Y30" s="1"/>
  <c r="Y31" s="1"/>
  <c r="Y32" s="1"/>
  <c r="Y33" s="1"/>
  <c r="Y34" s="1"/>
  <c r="Y35" s="1"/>
  <c r="Y36" s="1"/>
  <c r="Y37" s="1"/>
  <c r="Y38" s="1"/>
  <c r="Y39" s="1"/>
  <c r="Y40" s="1"/>
  <c r="Y41" s="1"/>
  <c r="Y42" s="1"/>
  <c r="Y43" s="1"/>
  <c r="Y44" s="1"/>
  <c r="Y45" s="1"/>
  <c r="Y46" s="1"/>
  <c r="Y47" s="1"/>
  <c r="Y48" s="1"/>
  <c r="Y49" s="1"/>
  <c r="Y50" s="1"/>
  <c r="Y51" s="1"/>
  <c r="Y52" s="1"/>
  <c r="Y53" s="1"/>
  <c r="Y54" s="1"/>
  <c r="Y55" s="1"/>
  <c r="Y56" s="1"/>
  <c r="Y57" s="1"/>
  <c r="Y58" s="1"/>
  <c r="Y59" s="1"/>
  <c r="Y60" s="1"/>
</calcChain>
</file>

<file path=xl/sharedStrings.xml><?xml version="1.0" encoding="utf-8"?>
<sst xmlns="http://schemas.openxmlformats.org/spreadsheetml/2006/main" count="577" uniqueCount="76">
  <si>
    <t>会社名</t>
    <rPh sb="0" eb="3">
      <t>カイシャメイ</t>
    </rPh>
    <phoneticPr fontId="2"/>
  </si>
  <si>
    <t>株式会社○○</t>
    <rPh sb="0" eb="4">
      <t>カブシキガイシャ</t>
    </rPh>
    <phoneticPr fontId="2"/>
  </si>
  <si>
    <t>記入日</t>
    <rPh sb="0" eb="2">
      <t>キニュウ</t>
    </rPh>
    <rPh sb="2" eb="3">
      <t>ビ</t>
    </rPh>
    <phoneticPr fontId="2"/>
  </si>
  <si>
    <t>返済回数</t>
  </si>
  <si>
    <t>支払回</t>
  </si>
  <si>
    <t>-</t>
  </si>
  <si>
    <t>金利</t>
    <rPh sb="0" eb="2">
      <t>キンリ</t>
    </rPh>
    <phoneticPr fontId="2"/>
  </si>
  <si>
    <t>毎月の返済額</t>
    <rPh sb="0" eb="2">
      <t>マイツキ</t>
    </rPh>
    <phoneticPr fontId="2"/>
  </si>
  <si>
    <t>返済利息</t>
    <rPh sb="0" eb="2">
      <t>ヘンサイ</t>
    </rPh>
    <rPh sb="2" eb="4">
      <t>リソク</t>
    </rPh>
    <phoneticPr fontId="2"/>
  </si>
  <si>
    <t>返済合計</t>
    <rPh sb="2" eb="4">
      <t>ゴウケイ</t>
    </rPh>
    <phoneticPr fontId="2"/>
  </si>
  <si>
    <t>返済元金</t>
    <rPh sb="0" eb="2">
      <t>ヘンサイ</t>
    </rPh>
    <rPh sb="2" eb="4">
      <t>ガンキン</t>
    </rPh>
    <phoneticPr fontId="2"/>
  </si>
  <si>
    <t>残高</t>
    <rPh sb="0" eb="2">
      <t>ザンダカ</t>
    </rPh>
    <phoneticPr fontId="2"/>
  </si>
  <si>
    <t>返済額シミュレーション【元利均等返済】</t>
    <rPh sb="0" eb="2">
      <t>ヘンサイ</t>
    </rPh>
    <rPh sb="2" eb="3">
      <t>ガク</t>
    </rPh>
    <phoneticPr fontId="2"/>
  </si>
  <si>
    <t>返済額シミュレーション【元金均等返済】</t>
    <rPh sb="0" eb="2">
      <t>ヘンサイ</t>
    </rPh>
    <rPh sb="2" eb="3">
      <t>ガク</t>
    </rPh>
    <rPh sb="13" eb="14">
      <t>キン</t>
    </rPh>
    <phoneticPr fontId="2"/>
  </si>
  <si>
    <t>借入金返済計画表</t>
    <rPh sb="0" eb="8">
      <t>カリイレキンヘンサイケイカクヒョウ</t>
    </rPh>
    <phoneticPr fontId="2"/>
  </si>
  <si>
    <t>金融機関</t>
    <rPh sb="0" eb="2">
      <t>キンユウ</t>
    </rPh>
    <rPh sb="2" eb="4">
      <t>キカン</t>
    </rPh>
    <phoneticPr fontId="2"/>
  </si>
  <si>
    <t>融資名</t>
    <rPh sb="0" eb="2">
      <t>ユウシ</t>
    </rPh>
    <rPh sb="2" eb="3">
      <t>メイ</t>
    </rPh>
    <phoneticPr fontId="2"/>
  </si>
  <si>
    <t>借入No</t>
    <rPh sb="0" eb="2">
      <t>カリイレ</t>
    </rPh>
    <phoneticPr fontId="2"/>
  </si>
  <si>
    <t>みずほ銀行</t>
    <rPh sb="3" eb="5">
      <t>ギンコウ</t>
    </rPh>
    <phoneticPr fontId="2"/>
  </si>
  <si>
    <t>保証協会保証付融資</t>
    <rPh sb="0" eb="2">
      <t>ホショウ</t>
    </rPh>
    <rPh sb="2" eb="4">
      <t>キョウカイ</t>
    </rPh>
    <rPh sb="4" eb="6">
      <t>ホショウ</t>
    </rPh>
    <rPh sb="6" eb="7">
      <t>ツキ</t>
    </rPh>
    <rPh sb="7" eb="9">
      <t>ユウシ</t>
    </rPh>
    <phoneticPr fontId="2"/>
  </si>
  <si>
    <t>借入金額</t>
    <rPh sb="0" eb="2">
      <t>カリイレ</t>
    </rPh>
    <rPh sb="2" eb="4">
      <t>キンガク</t>
    </rPh>
    <phoneticPr fontId="2"/>
  </si>
  <si>
    <t>借入条件</t>
    <rPh sb="0" eb="1">
      <t>カ</t>
    </rPh>
    <rPh sb="1" eb="2">
      <t>イ</t>
    </rPh>
    <rPh sb="2" eb="4">
      <t>ジョウケン</t>
    </rPh>
    <phoneticPr fontId="2"/>
  </si>
  <si>
    <t>返済方法</t>
    <rPh sb="0" eb="2">
      <t>ヘンサイ</t>
    </rPh>
    <rPh sb="2" eb="4">
      <t>ホウホウ</t>
    </rPh>
    <phoneticPr fontId="2"/>
  </si>
  <si>
    <t>元金均等返済</t>
    <rPh sb="0" eb="2">
      <t>ガンキン</t>
    </rPh>
    <rPh sb="2" eb="4">
      <t>キントウ</t>
    </rPh>
    <rPh sb="4" eb="6">
      <t>ヘンサイ</t>
    </rPh>
    <phoneticPr fontId="2"/>
  </si>
  <si>
    <t>実返済回数</t>
    <rPh sb="0" eb="1">
      <t>ジツ</t>
    </rPh>
    <rPh sb="1" eb="3">
      <t>ヘンサイ</t>
    </rPh>
    <rPh sb="3" eb="5">
      <t>カイスウ</t>
    </rPh>
    <phoneticPr fontId="2"/>
  </si>
  <si>
    <t>据置回数</t>
    <rPh sb="0" eb="1">
      <t>ス</t>
    </rPh>
    <rPh sb="1" eb="2">
      <t>オ</t>
    </rPh>
    <rPh sb="2" eb="4">
      <t>カイスウ</t>
    </rPh>
    <phoneticPr fontId="2"/>
  </si>
  <si>
    <t>返済開始月</t>
    <rPh sb="0" eb="2">
      <t>ヘンサイ</t>
    </rPh>
    <rPh sb="2" eb="4">
      <t>カイシ</t>
    </rPh>
    <rPh sb="4" eb="5">
      <t>ツキ</t>
    </rPh>
    <phoneticPr fontId="2"/>
  </si>
  <si>
    <t>借入実施月</t>
    <rPh sb="0" eb="2">
      <t>カリイレ</t>
    </rPh>
    <rPh sb="2" eb="4">
      <t>ジッシ</t>
    </rPh>
    <rPh sb="4" eb="5">
      <t>ツキ</t>
    </rPh>
    <phoneticPr fontId="2"/>
  </si>
  <si>
    <t>大手町支店</t>
    <rPh sb="0" eb="3">
      <t>オオテマチ</t>
    </rPh>
    <rPh sb="3" eb="5">
      <t>シテン</t>
    </rPh>
    <phoneticPr fontId="2"/>
  </si>
  <si>
    <t>支店名</t>
    <rPh sb="0" eb="2">
      <t>シテン</t>
    </rPh>
    <rPh sb="2" eb="3">
      <t>メイ</t>
    </rPh>
    <phoneticPr fontId="2"/>
  </si>
  <si>
    <t>返済回数</t>
    <rPh sb="0" eb="2">
      <t>ヘンサイ</t>
    </rPh>
    <rPh sb="2" eb="4">
      <t>カイスウ</t>
    </rPh>
    <phoneticPr fontId="2"/>
  </si>
  <si>
    <t>返済合計</t>
    <rPh sb="0" eb="2">
      <t>ヘンサイ</t>
    </rPh>
    <rPh sb="2" eb="4">
      <t>ゴウケイ</t>
    </rPh>
    <phoneticPr fontId="2"/>
  </si>
  <si>
    <t>年月</t>
    <rPh sb="0" eb="2">
      <t>ネンゲツ</t>
    </rPh>
    <phoneticPr fontId="2"/>
  </si>
  <si>
    <t>決算月</t>
    <rPh sb="0" eb="2">
      <t>ケッサン</t>
    </rPh>
    <rPh sb="2" eb="3">
      <t>ツキ</t>
    </rPh>
    <phoneticPr fontId="2"/>
  </si>
  <si>
    <t>計画表開始年月</t>
    <rPh sb="0" eb="2">
      <t>ケイカク</t>
    </rPh>
    <rPh sb="2" eb="3">
      <t>ヒョウ</t>
    </rPh>
    <rPh sb="3" eb="5">
      <t>カイシ</t>
    </rPh>
    <rPh sb="5" eb="7">
      <t>ネンゲツ</t>
    </rPh>
    <phoneticPr fontId="2"/>
  </si>
  <si>
    <t>返済開始月返済額</t>
    <rPh sb="0" eb="2">
      <t>ヘンサイ</t>
    </rPh>
    <rPh sb="2" eb="4">
      <t>カイシ</t>
    </rPh>
    <rPh sb="4" eb="5">
      <t>ツキ</t>
    </rPh>
    <phoneticPr fontId="2"/>
  </si>
  <si>
    <t>単位：円</t>
    <rPh sb="0" eb="2">
      <t>タンイ</t>
    </rPh>
    <rPh sb="3" eb="4">
      <t>エン</t>
    </rPh>
    <phoneticPr fontId="2"/>
  </si>
  <si>
    <t>りそな銀行</t>
    <rPh sb="3" eb="5">
      <t>ギンコウ</t>
    </rPh>
    <phoneticPr fontId="2"/>
  </si>
  <si>
    <t>元利均等返済</t>
    <rPh sb="0" eb="4">
      <t>ガンリキントウ</t>
    </rPh>
    <rPh sb="2" eb="4">
      <t>キントウ</t>
    </rPh>
    <rPh sb="4" eb="6">
      <t>ヘンサイ</t>
    </rPh>
    <phoneticPr fontId="2"/>
  </si>
  <si>
    <t>-</t>
    <phoneticPr fontId="2"/>
  </si>
  <si>
    <t>金利平均</t>
    <rPh sb="0" eb="2">
      <t>キンリ</t>
    </rPh>
    <rPh sb="2" eb="4">
      <t>ヘイキン</t>
    </rPh>
    <phoneticPr fontId="2"/>
  </si>
  <si>
    <t>借入金額合計</t>
    <rPh sb="0" eb="2">
      <t>カリイレ</t>
    </rPh>
    <rPh sb="2" eb="4">
      <t>キンガク</t>
    </rPh>
    <rPh sb="4" eb="6">
      <t>ゴウケイ</t>
    </rPh>
    <phoneticPr fontId="2"/>
  </si>
  <si>
    <t>借入合計</t>
    <rPh sb="0" eb="1">
      <t>カ</t>
    </rPh>
    <rPh sb="1" eb="2">
      <t>イ</t>
    </rPh>
    <rPh sb="2" eb="4">
      <t>ゴウケイ</t>
    </rPh>
    <phoneticPr fontId="2"/>
  </si>
  <si>
    <t>新宿支店</t>
    <rPh sb="0" eb="2">
      <t>シンジュク</t>
    </rPh>
    <rPh sb="2" eb="4">
      <t>シテン</t>
    </rPh>
    <phoneticPr fontId="2"/>
  </si>
  <si>
    <t>プロパー融資</t>
    <rPh sb="4" eb="6">
      <t>ユウシ</t>
    </rPh>
    <phoneticPr fontId="2"/>
  </si>
  <si>
    <t>copyright</t>
    <phoneticPr fontId="7"/>
  </si>
  <si>
    <t>資金調達バンク</t>
    <rPh sb="0" eb="4">
      <t>シキンチョウタツ</t>
    </rPh>
    <phoneticPr fontId="7"/>
  </si>
  <si>
    <t>https://shikin-bank.com/</t>
  </si>
  <si>
    <t>借入金返済計画表の作成方法を詳しく解説したページはこちら</t>
    <rPh sb="0" eb="2">
      <t>カリイレ</t>
    </rPh>
    <rPh sb="2" eb="3">
      <t>キン</t>
    </rPh>
    <rPh sb="3" eb="5">
      <t>ヘンサイ</t>
    </rPh>
    <rPh sb="5" eb="7">
      <t>ケイカク</t>
    </rPh>
    <rPh sb="7" eb="8">
      <t>ヒョウ</t>
    </rPh>
    <rPh sb="9" eb="11">
      <t>サクセイ</t>
    </rPh>
    <rPh sb="11" eb="13">
      <t>ホウホウ</t>
    </rPh>
    <rPh sb="14" eb="15">
      <t>クワ</t>
    </rPh>
    <rPh sb="17" eb="19">
      <t>カイセツ</t>
    </rPh>
    <phoneticPr fontId="7"/>
  </si>
  <si>
    <t>物件価格</t>
  </si>
  <si>
    <t>物件価格</t>
    <rPh sb="0" eb="2">
      <t>ブッケン</t>
    </rPh>
    <rPh sb="2" eb="4">
      <t>カカク</t>
    </rPh>
    <phoneticPr fontId="2"/>
  </si>
  <si>
    <t>リース回数</t>
  </si>
  <si>
    <t>リース回数</t>
    <rPh sb="3" eb="5">
      <t>カイスウ</t>
    </rPh>
    <phoneticPr fontId="2"/>
  </si>
  <si>
    <t>リース月額</t>
  </si>
  <si>
    <t>リース月額</t>
    <rPh sb="3" eb="5">
      <t>ゲツガク</t>
    </rPh>
    <phoneticPr fontId="2"/>
  </si>
  <si>
    <t>リース総額</t>
  </si>
  <si>
    <t>リース総額</t>
    <rPh sb="3" eb="5">
      <t>ソウガク</t>
    </rPh>
    <phoneticPr fontId="2"/>
  </si>
  <si>
    <t>元金相当</t>
    <rPh sb="0" eb="2">
      <t>ガンキン</t>
    </rPh>
    <rPh sb="2" eb="4">
      <t>ソウトウ</t>
    </rPh>
    <phoneticPr fontId="2"/>
  </si>
  <si>
    <t>利息相当</t>
    <rPh sb="0" eb="2">
      <t>リソク</t>
    </rPh>
    <rPh sb="2" eb="4">
      <t>ソウトウ</t>
    </rPh>
    <phoneticPr fontId="2"/>
  </si>
  <si>
    <t>返済額シミュレーション【リース】</t>
    <rPh sb="0" eb="2">
      <t>ヘンサイ</t>
    </rPh>
    <rPh sb="2" eb="3">
      <t>ガク</t>
    </rPh>
    <phoneticPr fontId="2"/>
  </si>
  <si>
    <t>物件名</t>
  </si>
  <si>
    <t>物件名</t>
    <rPh sb="0" eb="2">
      <t>ブッケン</t>
    </rPh>
    <rPh sb="2" eb="3">
      <t>メイ</t>
    </rPh>
    <phoneticPr fontId="2"/>
  </si>
  <si>
    <t>耐用年数</t>
  </si>
  <si>
    <t>耐用年数</t>
    <rPh sb="0" eb="2">
      <t>タイヨウ</t>
    </rPh>
    <rPh sb="2" eb="4">
      <t>ネンスウ</t>
    </rPh>
    <phoneticPr fontId="2"/>
  </si>
  <si>
    <t>リース料率</t>
  </si>
  <si>
    <t>リース料率</t>
    <rPh sb="3" eb="4">
      <t>リョウ</t>
    </rPh>
    <rPh sb="4" eb="5">
      <t>リツ</t>
    </rPh>
    <phoneticPr fontId="2"/>
  </si>
  <si>
    <t>リース開始月</t>
  </si>
  <si>
    <t>リース開始月</t>
    <rPh sb="3" eb="5">
      <t>カイシ</t>
    </rPh>
    <rPh sb="5" eb="6">
      <t>ツキ</t>
    </rPh>
    <phoneticPr fontId="2"/>
  </si>
  <si>
    <t>金融機関</t>
  </si>
  <si>
    <t>支店名</t>
  </si>
  <si>
    <t>○○クレジット</t>
    <phoneticPr fontId="2"/>
  </si>
  <si>
    <t>-</t>
    <phoneticPr fontId="2"/>
  </si>
  <si>
    <t>複合プリンター</t>
    <rPh sb="0" eb="2">
      <t>フクゴウ</t>
    </rPh>
    <phoneticPr fontId="2"/>
  </si>
  <si>
    <t>5年</t>
    <rPh sb="1" eb="2">
      <t>ネン</t>
    </rPh>
    <phoneticPr fontId="2"/>
  </si>
  <si>
    <t>借入金返済計画表【リース】</t>
    <rPh sb="0" eb="8">
      <t>カリイレキンヘンサイケイカクヒョウ</t>
    </rPh>
    <phoneticPr fontId="2"/>
  </si>
  <si>
    <t>https://shikin-bank.com/shikinguri/kariirekin_hensai_plan/</t>
    <phoneticPr fontId="2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</si>
</sst>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0.0%"/>
  </numFmts>
  <fonts count="1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9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9"/>
      <color theme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6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F1D0"/>
        <bgColor indexed="64"/>
      </patternFill>
    </fill>
    <fill>
      <patternFill patternType="solid">
        <fgColor rgb="FFFFCC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4" fontId="3" fillId="0" borderId="0" xfId="0" applyNumberFormat="1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38" fontId="3" fillId="0" borderId="0" xfId="1" applyFont="1">
      <alignment vertical="center"/>
    </xf>
    <xf numFmtId="38" fontId="5" fillId="0" borderId="0" xfId="1" applyFont="1">
      <alignment vertical="center"/>
    </xf>
    <xf numFmtId="0" fontId="5" fillId="0" borderId="0" xfId="0" applyFont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6" fontId="5" fillId="2" borderId="12" xfId="2" applyFont="1" applyFill="1" applyBorder="1" applyAlignment="1">
      <alignment horizontal="center" vertical="center"/>
    </xf>
    <xf numFmtId="38" fontId="3" fillId="0" borderId="12" xfId="1" applyFont="1" applyBorder="1">
      <alignment vertical="center"/>
    </xf>
    <xf numFmtId="176" fontId="3" fillId="0" borderId="12" xfId="3" applyNumberFormat="1" applyFont="1" applyBorder="1">
      <alignment vertical="center"/>
    </xf>
    <xf numFmtId="38" fontId="5" fillId="0" borderId="13" xfId="1" applyFont="1" applyBorder="1">
      <alignment vertical="center"/>
    </xf>
    <xf numFmtId="38" fontId="5" fillId="0" borderId="14" xfId="1" applyFont="1" applyBorder="1">
      <alignment vertical="center"/>
    </xf>
    <xf numFmtId="38" fontId="5" fillId="0" borderId="15" xfId="1" applyFont="1" applyBorder="1">
      <alignment vertical="center"/>
    </xf>
    <xf numFmtId="0" fontId="5" fillId="3" borderId="12" xfId="0" applyFont="1" applyFill="1" applyBorder="1" applyAlignment="1">
      <alignment horizontal="center" vertical="center"/>
    </xf>
    <xf numFmtId="6" fontId="5" fillId="3" borderId="12" xfId="2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55" fontId="3" fillId="0" borderId="0" xfId="0" applyNumberFormat="1" applyFont="1" applyFill="1" applyAlignment="1">
      <alignment vertical="center"/>
    </xf>
    <xf numFmtId="38" fontId="3" fillId="0" borderId="0" xfId="0" applyNumberFormat="1" applyFont="1">
      <alignment vertical="center"/>
    </xf>
    <xf numFmtId="38" fontId="3" fillId="0" borderId="14" xfId="1" applyFont="1" applyBorder="1">
      <alignment vertical="center"/>
    </xf>
    <xf numFmtId="38" fontId="3" fillId="0" borderId="6" xfId="1" applyFont="1" applyBorder="1">
      <alignment vertical="center"/>
    </xf>
    <xf numFmtId="38" fontId="3" fillId="0" borderId="7" xfId="1" applyFont="1" applyBorder="1">
      <alignment vertical="center"/>
    </xf>
    <xf numFmtId="38" fontId="3" fillId="0" borderId="16" xfId="1" applyFont="1" applyBorder="1">
      <alignment vertical="center"/>
    </xf>
    <xf numFmtId="0" fontId="3" fillId="0" borderId="10" xfId="0" applyFont="1" applyBorder="1">
      <alignment vertical="center"/>
    </xf>
    <xf numFmtId="0" fontId="3" fillId="0" borderId="17" xfId="0" applyFont="1" applyBorder="1">
      <alignment vertical="center"/>
    </xf>
    <xf numFmtId="55" fontId="3" fillId="0" borderId="18" xfId="0" applyNumberFormat="1" applyFont="1" applyBorder="1" applyAlignment="1">
      <alignment horizontal="center" vertical="center"/>
    </xf>
    <xf numFmtId="55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55" fontId="3" fillId="0" borderId="6" xfId="0" applyNumberFormat="1" applyFont="1" applyFill="1" applyBorder="1" applyAlignment="1">
      <alignment horizontal="right" vertical="center"/>
    </xf>
    <xf numFmtId="55" fontId="3" fillId="0" borderId="7" xfId="0" applyNumberFormat="1" applyFont="1" applyFill="1" applyBorder="1" applyAlignment="1">
      <alignment horizontal="right" vertical="center"/>
    </xf>
    <xf numFmtId="10" fontId="3" fillId="0" borderId="6" xfId="0" applyNumberFormat="1" applyFont="1" applyBorder="1" applyAlignment="1">
      <alignment horizontal="right" vertical="center"/>
    </xf>
    <xf numFmtId="38" fontId="3" fillId="0" borderId="7" xfId="1" applyFont="1" applyBorder="1" applyAlignment="1">
      <alignment horizontal="right" vertical="center"/>
    </xf>
    <xf numFmtId="38" fontId="3" fillId="4" borderId="14" xfId="1" applyFont="1" applyFill="1" applyBorder="1">
      <alignment vertical="center"/>
    </xf>
    <xf numFmtId="38" fontId="3" fillId="4" borderId="6" xfId="1" applyFont="1" applyFill="1" applyBorder="1">
      <alignment vertical="center"/>
    </xf>
    <xf numFmtId="38" fontId="5" fillId="0" borderId="14" xfId="1" applyFont="1" applyFill="1" applyBorder="1">
      <alignment vertical="center"/>
    </xf>
    <xf numFmtId="38" fontId="5" fillId="0" borderId="13" xfId="1" applyFont="1" applyFill="1" applyBorder="1">
      <alignment vertical="center"/>
    </xf>
    <xf numFmtId="0" fontId="5" fillId="3" borderId="11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3" fillId="3" borderId="3" xfId="0" applyFont="1" applyFill="1" applyBorder="1">
      <alignment vertical="center"/>
    </xf>
    <xf numFmtId="0" fontId="3" fillId="3" borderId="11" xfId="0" applyFont="1" applyFill="1" applyBorder="1">
      <alignment vertical="center"/>
    </xf>
    <xf numFmtId="0" fontId="3" fillId="3" borderId="10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3" fillId="2" borderId="3" xfId="0" applyFont="1" applyFill="1" applyBorder="1">
      <alignment vertical="center"/>
    </xf>
    <xf numFmtId="0" fontId="3" fillId="2" borderId="11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3" fillId="5" borderId="19" xfId="0" applyFont="1" applyFill="1" applyBorder="1">
      <alignment vertical="center"/>
    </xf>
    <xf numFmtId="0" fontId="3" fillId="5" borderId="0" xfId="0" applyFont="1" applyFill="1" applyAlignment="1">
      <alignment horizontal="right" vertical="center"/>
    </xf>
    <xf numFmtId="0" fontId="3" fillId="5" borderId="0" xfId="0" applyFont="1" applyFill="1">
      <alignment vertical="center"/>
    </xf>
    <xf numFmtId="0" fontId="3" fillId="5" borderId="0" xfId="0" applyFont="1" applyFill="1" applyBorder="1">
      <alignment vertical="center"/>
    </xf>
    <xf numFmtId="0" fontId="9" fillId="5" borderId="0" xfId="4" applyFont="1" applyFill="1" applyAlignment="1" applyProtection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3" borderId="12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right" vertical="center"/>
    </xf>
    <xf numFmtId="38" fontId="5" fillId="0" borderId="20" xfId="1" applyFont="1" applyBorder="1">
      <alignment vertical="center"/>
    </xf>
    <xf numFmtId="38" fontId="3" fillId="3" borderId="7" xfId="1" applyFont="1" applyFill="1" applyBorder="1" applyAlignment="1">
      <alignment horizontal="right" vertical="center"/>
    </xf>
    <xf numFmtId="38" fontId="3" fillId="0" borderId="6" xfId="1" applyFont="1" applyFill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6" xfId="1" applyFont="1" applyBorder="1" applyAlignment="1">
      <alignment horizontal="right" vertical="center"/>
    </xf>
    <xf numFmtId="10" fontId="3" fillId="0" borderId="7" xfId="3" applyNumberFormat="1" applyFont="1" applyBorder="1" applyAlignment="1">
      <alignment horizontal="right" vertical="center"/>
    </xf>
    <xf numFmtId="0" fontId="3" fillId="6" borderId="3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5" fillId="6" borderId="12" xfId="0" applyFont="1" applyFill="1" applyBorder="1" applyAlignment="1">
      <alignment horizontal="center" vertical="center"/>
    </xf>
    <xf numFmtId="6" fontId="5" fillId="6" borderId="12" xfId="2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vertical="center"/>
    </xf>
    <xf numFmtId="0" fontId="5" fillId="6" borderId="11" xfId="0" applyFont="1" applyFill="1" applyBorder="1" applyAlignment="1">
      <alignment vertical="center"/>
    </xf>
    <xf numFmtId="0" fontId="3" fillId="6" borderId="8" xfId="0" applyFont="1" applyFill="1" applyBorder="1" applyAlignment="1">
      <alignment vertical="center"/>
    </xf>
    <xf numFmtId="0" fontId="5" fillId="6" borderId="8" xfId="0" applyFont="1" applyFill="1" applyBorder="1" applyAlignment="1">
      <alignment vertical="center"/>
    </xf>
    <xf numFmtId="0" fontId="5" fillId="6" borderId="9" xfId="0" applyFont="1" applyFill="1" applyBorder="1" applyAlignment="1">
      <alignment vertical="center"/>
    </xf>
  </cellXfs>
  <cellStyles count="5">
    <cellStyle name="パーセント" xfId="3" builtinId="5"/>
    <cellStyle name="ハイパーリンク" xfId="4" builtinId="8"/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CC00"/>
      <color rgb="FFFFFFCC"/>
      <color rgb="FFCCECFF"/>
      <color rgb="FFCCFF66"/>
      <color rgb="FFFFFF99"/>
      <color rgb="FFCCFFCC"/>
      <color rgb="FF99FF33"/>
      <color rgb="FF31859C"/>
      <color rgb="FFF4F1D0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24</xdr:row>
      <xdr:rowOff>19050</xdr:rowOff>
    </xdr:from>
    <xdr:to>
      <xdr:col>6</xdr:col>
      <xdr:colOff>309562</xdr:colOff>
      <xdr:row>29</xdr:row>
      <xdr:rowOff>76200</xdr:rowOff>
    </xdr:to>
    <xdr:sp macro="" textlink="">
      <xdr:nvSpPr>
        <xdr:cNvPr id="2" name="角丸四角形 1"/>
        <xdr:cNvSpPr/>
      </xdr:nvSpPr>
      <xdr:spPr>
        <a:xfrm>
          <a:off x="1819275" y="3686175"/>
          <a:ext cx="2957512" cy="790575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 w="19050">
          <a:solidFill>
            <a:schemeClr val="accent5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oneCellAnchor>
    <xdr:from>
      <xdr:col>3</xdr:col>
      <xdr:colOff>704141</xdr:colOff>
      <xdr:row>25</xdr:row>
      <xdr:rowOff>57151</xdr:rowOff>
    </xdr:from>
    <xdr:ext cx="2389372" cy="425758"/>
    <xdr:sp macro="" textlink="">
      <xdr:nvSpPr>
        <xdr:cNvPr id="3" name="テキスト ボックス 2"/>
        <xdr:cNvSpPr txBox="1"/>
      </xdr:nvSpPr>
      <xdr:spPr>
        <a:xfrm>
          <a:off x="1980491" y="3867151"/>
          <a:ext cx="2389372" cy="4257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kumimoji="1" lang="ja-JP" altLang="en-US" sz="1000" b="1"/>
            <a:t>手順１．</a:t>
          </a:r>
          <a:endParaRPr kumimoji="1" lang="en-US" altLang="ja-JP" sz="1000" b="1"/>
        </a:p>
        <a:p>
          <a:r>
            <a:rPr kumimoji="1" lang="ja-JP" altLang="en-US" sz="1000"/>
            <a:t>借り入れ条件をすべての借入で記入する</a:t>
          </a:r>
        </a:p>
      </xdr:txBody>
    </xdr:sp>
    <xdr:clientData/>
  </xdr:oneCellAnchor>
  <xdr:twoCellAnchor>
    <xdr:from>
      <xdr:col>7</xdr:col>
      <xdr:colOff>318377</xdr:colOff>
      <xdr:row>24</xdr:row>
      <xdr:rowOff>47626</xdr:rowOff>
    </xdr:from>
    <xdr:to>
      <xdr:col>12</xdr:col>
      <xdr:colOff>66674</xdr:colOff>
      <xdr:row>30</xdr:row>
      <xdr:rowOff>76200</xdr:rowOff>
    </xdr:to>
    <xdr:sp macro="" textlink="">
      <xdr:nvSpPr>
        <xdr:cNvPr id="8" name="角丸四角形 7"/>
        <xdr:cNvSpPr/>
      </xdr:nvSpPr>
      <xdr:spPr>
        <a:xfrm>
          <a:off x="5471402" y="3714751"/>
          <a:ext cx="3177297" cy="914399"/>
        </a:xfrm>
        <a:prstGeom prst="roundRect">
          <a:avLst/>
        </a:prstGeom>
        <a:solidFill>
          <a:schemeClr val="accent2">
            <a:lumMod val="20000"/>
            <a:lumOff val="80000"/>
          </a:schemeClr>
        </a:solidFill>
        <a:ln w="19050">
          <a:solidFill>
            <a:srgbClr val="FF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oneCellAnchor>
    <xdr:from>
      <xdr:col>7</xdr:col>
      <xdr:colOff>479593</xdr:colOff>
      <xdr:row>24</xdr:row>
      <xdr:rowOff>114302</xdr:rowOff>
    </xdr:from>
    <xdr:ext cx="2939881" cy="876298"/>
    <xdr:sp macro="" textlink="">
      <xdr:nvSpPr>
        <xdr:cNvPr id="9" name="テキスト ボックス 8"/>
        <xdr:cNvSpPr txBox="1"/>
      </xdr:nvSpPr>
      <xdr:spPr>
        <a:xfrm>
          <a:off x="5632618" y="3781427"/>
          <a:ext cx="2939881" cy="8762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kumimoji="1" lang="ja-JP" altLang="ja-JP" sz="1000" b="1">
              <a:solidFill>
                <a:schemeClr val="tx1"/>
              </a:solidFill>
              <a:latin typeface="+mn-lt"/>
              <a:ea typeface="+mn-ea"/>
              <a:cs typeface="+mn-cs"/>
            </a:rPr>
            <a:t>手順</a:t>
          </a:r>
          <a:r>
            <a:rPr kumimoji="1" lang="ja-JP" altLang="en-US" sz="1000" b="1">
              <a:solidFill>
                <a:schemeClr val="tx1"/>
              </a:solidFill>
              <a:latin typeface="+mn-lt"/>
              <a:ea typeface="+mn-ea"/>
              <a:cs typeface="+mn-cs"/>
            </a:rPr>
            <a:t>２</a:t>
          </a:r>
          <a:r>
            <a:rPr kumimoji="1" lang="ja-JP" altLang="ja-JP" sz="1000" b="1">
              <a:solidFill>
                <a:schemeClr val="tx1"/>
              </a:solidFill>
              <a:latin typeface="+mn-lt"/>
              <a:ea typeface="+mn-ea"/>
              <a:cs typeface="+mn-cs"/>
            </a:rPr>
            <a:t>．</a:t>
          </a:r>
          <a:endParaRPr kumimoji="1" lang="en-US" altLang="ja-JP" sz="1000" b="1">
            <a:solidFill>
              <a:schemeClr val="tx1"/>
            </a:solidFill>
            <a:latin typeface="+mn-lt"/>
            <a:ea typeface="+mn-ea"/>
            <a:cs typeface="+mn-cs"/>
          </a:endParaRPr>
        </a:p>
        <a:p>
          <a:r>
            <a:rPr lang="ja-JP" altLang="en-US" sz="1000"/>
            <a:t>別タブの「元金均等返済」「元利均等返済」の返済額シミュレーションを利用して、返済元金、返済利息、返済合計、残高を計算、記入する</a:t>
          </a:r>
          <a:endParaRPr lang="ja-JP" altLang="ja-JP" sz="1000"/>
        </a:p>
      </xdr:txBody>
    </xdr:sp>
    <xdr:clientData/>
  </xdr:oneCellAnchor>
  <xdr:oneCellAnchor>
    <xdr:from>
      <xdr:col>23</xdr:col>
      <xdr:colOff>0</xdr:colOff>
      <xdr:row>7</xdr:row>
      <xdr:rowOff>142875</xdr:rowOff>
    </xdr:from>
    <xdr:ext cx="184731" cy="405367"/>
    <xdr:sp macro="" textlink="">
      <xdr:nvSpPr>
        <xdr:cNvPr id="10" name="テキスト ボックス 9"/>
        <xdr:cNvSpPr txBox="1"/>
      </xdr:nvSpPr>
      <xdr:spPr>
        <a:xfrm>
          <a:off x="14192250" y="1209675"/>
          <a:ext cx="184731" cy="4053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1000"/>
        </a:p>
        <a:p>
          <a:endParaRPr kumimoji="1" lang="ja-JP" altLang="en-US" sz="10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gmon700/Downloads/repayment_chart_1.0%20(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返済条件入力"/>
      <sheetName val="返済計画表・元利均等返済方式"/>
      <sheetName val="返済計画表・元金均等返済方式"/>
      <sheetName val="Sheet1"/>
    </sheetNames>
    <sheetDataSet>
      <sheetData sheetId="0">
        <row r="6">
          <cell r="B6" t="str">
            <v>借入金額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hikin-bank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2:AD68"/>
  <sheetViews>
    <sheetView workbookViewId="0">
      <selection activeCell="D16" sqref="D16"/>
    </sheetView>
  </sheetViews>
  <sheetFormatPr defaultRowHeight="13.5"/>
  <cols>
    <col min="1" max="1" width="3.25" customWidth="1"/>
    <col min="2" max="2" width="2.75" customWidth="1"/>
    <col min="3" max="3" width="10.75" customWidth="1"/>
    <col min="4" max="4" width="15.625" customWidth="1"/>
    <col min="5" max="5" width="10.625" customWidth="1"/>
    <col min="6" max="6" width="15.625" customWidth="1"/>
    <col min="20" max="20" width="3.75" customWidth="1"/>
    <col min="22" max="22" width="6.25" style="63" customWidth="1"/>
    <col min="23" max="23" width="1.625" style="66" customWidth="1"/>
    <col min="24" max="30" width="9" style="65"/>
  </cols>
  <sheetData>
    <row r="2" spans="3:30" ht="17.25">
      <c r="C2" s="2" t="s">
        <v>14</v>
      </c>
      <c r="D2" s="1"/>
      <c r="E2" s="1"/>
      <c r="W2" s="64" t="s">
        <v>45</v>
      </c>
      <c r="X2" s="65" t="s">
        <v>46</v>
      </c>
    </row>
    <row r="3" spans="3:30">
      <c r="C3" s="1"/>
      <c r="D3" s="1"/>
      <c r="E3" s="1"/>
      <c r="X3" s="67" t="s">
        <v>47</v>
      </c>
    </row>
    <row r="4" spans="3:30" s="1" customFormat="1" ht="11.25">
      <c r="C4" s="72" t="s">
        <v>33</v>
      </c>
      <c r="D4" s="72"/>
      <c r="E4" s="21">
        <v>43160</v>
      </c>
      <c r="V4" s="63"/>
      <c r="W4" s="66"/>
      <c r="X4" s="65"/>
      <c r="Y4" s="65"/>
      <c r="Z4" s="65"/>
      <c r="AA4" s="65"/>
      <c r="AB4" s="65"/>
      <c r="AC4" s="65"/>
      <c r="AD4" s="65"/>
    </row>
    <row r="5" spans="3:30" s="1" customFormat="1" ht="11.25">
      <c r="C5" s="72" t="s">
        <v>0</v>
      </c>
      <c r="D5" s="72"/>
      <c r="E5" s="19" t="s">
        <v>1</v>
      </c>
      <c r="V5" s="63"/>
      <c r="W5" s="66"/>
      <c r="X5" s="65" t="s">
        <v>48</v>
      </c>
      <c r="Y5" s="65"/>
      <c r="Z5" s="65"/>
      <c r="AA5" s="65"/>
      <c r="AB5" s="65"/>
      <c r="AC5" s="65"/>
      <c r="AD5" s="65"/>
    </row>
    <row r="6" spans="3:30" s="1" customFormat="1" ht="11.25">
      <c r="C6" s="18"/>
      <c r="D6" s="18" t="s">
        <v>34</v>
      </c>
      <c r="E6" s="21">
        <v>42826</v>
      </c>
      <c r="V6" s="63"/>
      <c r="W6" s="66"/>
      <c r="X6" s="67" t="s">
        <v>75</v>
      </c>
      <c r="Y6" s="65"/>
      <c r="Z6" s="65"/>
      <c r="AA6" s="65"/>
      <c r="AB6" s="65"/>
      <c r="AC6" s="65"/>
      <c r="AD6" s="65"/>
    </row>
    <row r="7" spans="3:30" s="1" customFormat="1" ht="11.25">
      <c r="C7" s="72" t="s">
        <v>2</v>
      </c>
      <c r="D7" s="72"/>
      <c r="E7" s="20">
        <f ca="1">TODAY()</f>
        <v>43004</v>
      </c>
      <c r="V7" s="63"/>
      <c r="W7" s="66"/>
      <c r="X7" s="65"/>
      <c r="Y7" s="65"/>
      <c r="Z7" s="65"/>
      <c r="AA7" s="65"/>
      <c r="AB7" s="65"/>
      <c r="AC7" s="65"/>
      <c r="AD7" s="65"/>
    </row>
    <row r="8" spans="3:30" s="1" customFormat="1" ht="12" thickBot="1">
      <c r="C8" s="18"/>
      <c r="D8" s="3"/>
      <c r="E8" s="3"/>
      <c r="S8" s="1" t="s">
        <v>36</v>
      </c>
      <c r="V8" s="63"/>
      <c r="W8" s="66"/>
      <c r="X8" s="65"/>
      <c r="Y8" s="65"/>
      <c r="Z8" s="65"/>
      <c r="AA8" s="65"/>
      <c r="AB8" s="65"/>
      <c r="AC8" s="65"/>
      <c r="AD8" s="65"/>
    </row>
    <row r="9" spans="3:30" s="1" customFormat="1" ht="14.25" customHeight="1" thickBot="1">
      <c r="C9" s="57" t="s">
        <v>17</v>
      </c>
      <c r="D9" s="31">
        <v>1</v>
      </c>
      <c r="E9" s="68" t="s">
        <v>21</v>
      </c>
      <c r="F9" s="69"/>
      <c r="G9" s="53" t="s">
        <v>32</v>
      </c>
      <c r="H9" s="29">
        <f>$E$6</f>
        <v>42826</v>
      </c>
      <c r="I9" s="29">
        <f>DATE(YEAR(H9),MONTH(H9)+1,1)</f>
        <v>42856</v>
      </c>
      <c r="J9" s="29">
        <f t="shared" ref="J9:S9" si="0">DATE(YEAR(I9),MONTH(I9)+1,1)</f>
        <v>42887</v>
      </c>
      <c r="K9" s="29">
        <f t="shared" si="0"/>
        <v>42917</v>
      </c>
      <c r="L9" s="29">
        <f t="shared" si="0"/>
        <v>42948</v>
      </c>
      <c r="M9" s="29">
        <f t="shared" si="0"/>
        <v>42979</v>
      </c>
      <c r="N9" s="29">
        <f t="shared" si="0"/>
        <v>43009</v>
      </c>
      <c r="O9" s="29">
        <f t="shared" si="0"/>
        <v>43040</v>
      </c>
      <c r="P9" s="29">
        <f t="shared" si="0"/>
        <v>43070</v>
      </c>
      <c r="Q9" s="29">
        <f t="shared" si="0"/>
        <v>43101</v>
      </c>
      <c r="R9" s="29">
        <f t="shared" si="0"/>
        <v>43132</v>
      </c>
      <c r="S9" s="30">
        <f t="shared" si="0"/>
        <v>43160</v>
      </c>
      <c r="V9" s="63"/>
      <c r="W9" s="66"/>
      <c r="X9" s="65"/>
      <c r="Y9" s="65"/>
      <c r="Z9" s="65"/>
      <c r="AA9" s="65"/>
      <c r="AB9" s="65"/>
      <c r="AC9" s="65"/>
      <c r="AD9" s="65"/>
    </row>
    <row r="10" spans="3:30" s="1" customFormat="1" ht="11.25">
      <c r="C10" s="58" t="s">
        <v>15</v>
      </c>
      <c r="D10" s="32" t="s">
        <v>18</v>
      </c>
      <c r="E10" s="54" t="s">
        <v>22</v>
      </c>
      <c r="F10" s="32" t="s">
        <v>23</v>
      </c>
      <c r="G10" s="54" t="s">
        <v>30</v>
      </c>
      <c r="H10" s="28">
        <v>35</v>
      </c>
      <c r="I10" s="28">
        <v>36</v>
      </c>
      <c r="J10" s="28">
        <v>37</v>
      </c>
      <c r="K10" s="28">
        <v>38</v>
      </c>
      <c r="L10" s="28">
        <v>39</v>
      </c>
      <c r="M10" s="28">
        <v>40</v>
      </c>
      <c r="N10" s="28">
        <v>41</v>
      </c>
      <c r="O10" s="28">
        <v>42</v>
      </c>
      <c r="P10" s="28">
        <v>43</v>
      </c>
      <c r="Q10" s="28">
        <v>44</v>
      </c>
      <c r="R10" s="28">
        <v>45</v>
      </c>
      <c r="S10" s="27">
        <v>46</v>
      </c>
      <c r="V10" s="63"/>
      <c r="W10" s="66"/>
      <c r="X10" s="65"/>
      <c r="Y10" s="65"/>
      <c r="Z10" s="65"/>
      <c r="AA10" s="65"/>
      <c r="AB10" s="65"/>
      <c r="AC10" s="65"/>
      <c r="AD10" s="65"/>
    </row>
    <row r="11" spans="3:30" s="1" customFormat="1" ht="11.25">
      <c r="C11" s="59" t="s">
        <v>29</v>
      </c>
      <c r="D11" s="33" t="s">
        <v>28</v>
      </c>
      <c r="E11" s="55" t="s">
        <v>24</v>
      </c>
      <c r="F11" s="33">
        <v>120</v>
      </c>
      <c r="G11" s="55" t="s">
        <v>10</v>
      </c>
      <c r="H11" s="38">
        <f>D14/F11</f>
        <v>166666.66666666666</v>
      </c>
      <c r="I11" s="38">
        <v>166666.66666666666</v>
      </c>
      <c r="J11" s="38">
        <v>166666.66666666666</v>
      </c>
      <c r="K11" s="38">
        <v>166666.66666666666</v>
      </c>
      <c r="L11" s="38">
        <v>166666.66666666666</v>
      </c>
      <c r="M11" s="38">
        <v>166666.66666666666</v>
      </c>
      <c r="N11" s="38">
        <v>166666.66666666666</v>
      </c>
      <c r="O11" s="38">
        <v>166666.66666666666</v>
      </c>
      <c r="P11" s="38">
        <v>166666.66666666666</v>
      </c>
      <c r="Q11" s="38">
        <v>166666.66666666666</v>
      </c>
      <c r="R11" s="38">
        <v>166666.66666666666</v>
      </c>
      <c r="S11" s="39">
        <v>166666.66666666666</v>
      </c>
      <c r="V11" s="63"/>
      <c r="W11" s="66"/>
      <c r="X11" s="65"/>
      <c r="Y11" s="65"/>
      <c r="Z11" s="65"/>
      <c r="AA11" s="65"/>
      <c r="AB11" s="65"/>
      <c r="AC11" s="65"/>
      <c r="AD11" s="65"/>
    </row>
    <row r="12" spans="3:30" s="1" customFormat="1" ht="11.25">
      <c r="C12" s="60" t="s">
        <v>16</v>
      </c>
      <c r="D12" s="33" t="s">
        <v>19</v>
      </c>
      <c r="E12" s="55" t="s">
        <v>25</v>
      </c>
      <c r="F12" s="33">
        <v>0</v>
      </c>
      <c r="G12" s="55" t="s">
        <v>8</v>
      </c>
      <c r="H12" s="23">
        <v>29513.888888888887</v>
      </c>
      <c r="I12" s="23">
        <v>29166.666666666668</v>
      </c>
      <c r="J12" s="23">
        <v>28819.444444444445</v>
      </c>
      <c r="K12" s="23">
        <v>28472.222222222223</v>
      </c>
      <c r="L12" s="23">
        <v>28125</v>
      </c>
      <c r="M12" s="23">
        <v>27777.777777777777</v>
      </c>
      <c r="N12" s="23">
        <v>27430.555555555555</v>
      </c>
      <c r="O12" s="23">
        <v>27083.333333333332</v>
      </c>
      <c r="P12" s="23">
        <v>26736.111111111113</v>
      </c>
      <c r="Q12" s="23">
        <v>26388.888888888887</v>
      </c>
      <c r="R12" s="23">
        <v>26041.666666666668</v>
      </c>
      <c r="S12" s="24">
        <v>25694.444444444445</v>
      </c>
      <c r="V12" s="63"/>
      <c r="W12" s="66"/>
      <c r="X12" s="65"/>
      <c r="Y12" s="65"/>
      <c r="Z12" s="65"/>
      <c r="AA12" s="65"/>
      <c r="AB12" s="65"/>
      <c r="AC12" s="65"/>
      <c r="AD12" s="65"/>
    </row>
    <row r="13" spans="3:30" s="1" customFormat="1" ht="11.25">
      <c r="C13" s="60" t="s">
        <v>6</v>
      </c>
      <c r="D13" s="36">
        <v>2.5000000000000001E-2</v>
      </c>
      <c r="E13" s="55" t="s">
        <v>27</v>
      </c>
      <c r="F13" s="34">
        <v>42064</v>
      </c>
      <c r="G13" s="55" t="s">
        <v>31</v>
      </c>
      <c r="H13" s="38">
        <f>H11+H12</f>
        <v>196180.55555555553</v>
      </c>
      <c r="I13" s="38">
        <f t="shared" ref="I13:S13" si="1">I11+I12</f>
        <v>195833.33333333331</v>
      </c>
      <c r="J13" s="38">
        <f t="shared" si="1"/>
        <v>195486.11111111109</v>
      </c>
      <c r="K13" s="38">
        <f t="shared" si="1"/>
        <v>195138.88888888888</v>
      </c>
      <c r="L13" s="38">
        <f t="shared" si="1"/>
        <v>194791.66666666666</v>
      </c>
      <c r="M13" s="38">
        <f t="shared" si="1"/>
        <v>194444.44444444444</v>
      </c>
      <c r="N13" s="38">
        <f t="shared" si="1"/>
        <v>194097.22222222222</v>
      </c>
      <c r="O13" s="38">
        <f t="shared" si="1"/>
        <v>193750</v>
      </c>
      <c r="P13" s="38">
        <f t="shared" si="1"/>
        <v>193402.77777777778</v>
      </c>
      <c r="Q13" s="38">
        <f t="shared" si="1"/>
        <v>193055.55555555553</v>
      </c>
      <c r="R13" s="38">
        <f t="shared" si="1"/>
        <v>192708.33333333331</v>
      </c>
      <c r="S13" s="39">
        <f t="shared" si="1"/>
        <v>192361.11111111109</v>
      </c>
      <c r="V13" s="63"/>
      <c r="W13" s="66"/>
      <c r="X13" s="65"/>
      <c r="Y13" s="65"/>
      <c r="Z13" s="65"/>
      <c r="AA13" s="65"/>
      <c r="AB13" s="65"/>
      <c r="AC13" s="65"/>
      <c r="AD13" s="65"/>
    </row>
    <row r="14" spans="3:30" s="1" customFormat="1" ht="12" thickBot="1">
      <c r="C14" s="61" t="s">
        <v>20</v>
      </c>
      <c r="D14" s="37">
        <v>20000000</v>
      </c>
      <c r="E14" s="56" t="s">
        <v>26</v>
      </c>
      <c r="F14" s="35">
        <v>42095</v>
      </c>
      <c r="G14" s="56" t="s">
        <v>11</v>
      </c>
      <c r="H14" s="26">
        <v>14166666.666666653</v>
      </c>
      <c r="I14" s="26">
        <v>13999999.999999987</v>
      </c>
      <c r="J14" s="26">
        <v>13833333.333333321</v>
      </c>
      <c r="K14" s="26">
        <v>13666666.666666655</v>
      </c>
      <c r="L14" s="26">
        <v>13499999.999999989</v>
      </c>
      <c r="M14" s="26">
        <v>13333333.333333323</v>
      </c>
      <c r="N14" s="26">
        <v>13166666.666666657</v>
      </c>
      <c r="O14" s="26">
        <v>12999999.999999991</v>
      </c>
      <c r="P14" s="26">
        <v>12833333.333333325</v>
      </c>
      <c r="Q14" s="26">
        <v>12666666.666666659</v>
      </c>
      <c r="R14" s="26">
        <v>12499999.999999993</v>
      </c>
      <c r="S14" s="25">
        <v>12333333.333333327</v>
      </c>
      <c r="V14" s="63"/>
      <c r="W14" s="66"/>
      <c r="X14" s="65"/>
      <c r="Y14" s="65"/>
      <c r="Z14" s="65"/>
      <c r="AA14" s="65"/>
      <c r="AB14" s="65"/>
      <c r="AC14" s="65"/>
      <c r="AD14" s="65"/>
    </row>
    <row r="15" spans="3:30" s="1" customFormat="1" ht="12" thickBot="1">
      <c r="V15" s="63"/>
      <c r="W15" s="66"/>
      <c r="X15" s="65"/>
      <c r="Y15" s="65"/>
      <c r="Z15" s="65"/>
      <c r="AA15" s="65"/>
      <c r="AB15" s="65"/>
      <c r="AC15" s="65"/>
      <c r="AD15" s="65"/>
    </row>
    <row r="16" spans="3:30" s="1" customFormat="1" ht="12" thickBot="1">
      <c r="C16" s="57" t="s">
        <v>17</v>
      </c>
      <c r="D16" s="31">
        <v>2</v>
      </c>
      <c r="E16" s="68" t="s">
        <v>21</v>
      </c>
      <c r="F16" s="69"/>
      <c r="G16" s="53" t="s">
        <v>32</v>
      </c>
      <c r="H16" s="29">
        <f>$E$6</f>
        <v>42826</v>
      </c>
      <c r="I16" s="29">
        <f>DATE(YEAR(H16),MONTH(H16)+1,1)</f>
        <v>42856</v>
      </c>
      <c r="J16" s="29">
        <f t="shared" ref="J16:S16" si="2">DATE(YEAR(I16),MONTH(I16)+1,1)</f>
        <v>42887</v>
      </c>
      <c r="K16" s="29">
        <f t="shared" si="2"/>
        <v>42917</v>
      </c>
      <c r="L16" s="29">
        <f t="shared" si="2"/>
        <v>42948</v>
      </c>
      <c r="M16" s="29">
        <f t="shared" si="2"/>
        <v>42979</v>
      </c>
      <c r="N16" s="29">
        <f t="shared" si="2"/>
        <v>43009</v>
      </c>
      <c r="O16" s="29">
        <f t="shared" si="2"/>
        <v>43040</v>
      </c>
      <c r="P16" s="29">
        <f t="shared" si="2"/>
        <v>43070</v>
      </c>
      <c r="Q16" s="29">
        <f t="shared" si="2"/>
        <v>43101</v>
      </c>
      <c r="R16" s="29">
        <f t="shared" si="2"/>
        <v>43132</v>
      </c>
      <c r="S16" s="30">
        <f t="shared" si="2"/>
        <v>43160</v>
      </c>
      <c r="V16" s="63"/>
      <c r="W16" s="66"/>
      <c r="X16" s="65"/>
      <c r="Y16" s="65"/>
      <c r="Z16" s="65"/>
      <c r="AA16" s="65"/>
      <c r="AB16" s="65"/>
      <c r="AC16" s="65"/>
      <c r="AD16" s="65"/>
    </row>
    <row r="17" spans="3:30" s="1" customFormat="1" ht="11.25">
      <c r="C17" s="58" t="s">
        <v>15</v>
      </c>
      <c r="D17" s="32" t="s">
        <v>37</v>
      </c>
      <c r="E17" s="54" t="s">
        <v>22</v>
      </c>
      <c r="F17" s="32" t="s">
        <v>38</v>
      </c>
      <c r="G17" s="54" t="s">
        <v>30</v>
      </c>
      <c r="H17" s="28">
        <v>11</v>
      </c>
      <c r="I17" s="28">
        <v>12</v>
      </c>
      <c r="J17" s="28">
        <v>13</v>
      </c>
      <c r="K17" s="28">
        <v>14</v>
      </c>
      <c r="L17" s="28">
        <v>15</v>
      </c>
      <c r="M17" s="28">
        <v>16</v>
      </c>
      <c r="N17" s="28">
        <v>17</v>
      </c>
      <c r="O17" s="28">
        <v>18</v>
      </c>
      <c r="P17" s="28">
        <v>19</v>
      </c>
      <c r="Q17" s="28">
        <v>20</v>
      </c>
      <c r="R17" s="28">
        <v>21</v>
      </c>
      <c r="S17" s="27">
        <v>22</v>
      </c>
      <c r="V17" s="63"/>
      <c r="W17" s="66"/>
      <c r="X17" s="65"/>
      <c r="Y17" s="65"/>
      <c r="Z17" s="65"/>
      <c r="AA17" s="65"/>
      <c r="AB17" s="65"/>
      <c r="AC17" s="65"/>
      <c r="AD17" s="65"/>
    </row>
    <row r="18" spans="3:30" s="1" customFormat="1" ht="11.25">
      <c r="C18" s="59" t="s">
        <v>29</v>
      </c>
      <c r="D18" s="33" t="s">
        <v>43</v>
      </c>
      <c r="E18" s="55" t="s">
        <v>24</v>
      </c>
      <c r="F18" s="33">
        <v>60</v>
      </c>
      <c r="G18" s="55" t="s">
        <v>10</v>
      </c>
      <c r="H18" s="38">
        <v>191921.26360421389</v>
      </c>
      <c r="I18" s="38">
        <v>192321.09957005602</v>
      </c>
      <c r="J18" s="38">
        <v>192721.76852749364</v>
      </c>
      <c r="K18" s="38">
        <v>193123.27221192594</v>
      </c>
      <c r="L18" s="38">
        <v>193525.61236236751</v>
      </c>
      <c r="M18" s="38">
        <v>193928.79072145576</v>
      </c>
      <c r="N18" s="38">
        <v>194332.80903545883</v>
      </c>
      <c r="O18" s="38">
        <v>194737.66905428277</v>
      </c>
      <c r="P18" s="38">
        <v>195143.37253147922</v>
      </c>
      <c r="Q18" s="38">
        <v>195549.92122425311</v>
      </c>
      <c r="R18" s="38">
        <v>195957.31689347033</v>
      </c>
      <c r="S18" s="39">
        <v>196365.5613036651</v>
      </c>
      <c r="V18" s="63"/>
      <c r="W18" s="66"/>
      <c r="X18" s="65"/>
      <c r="Y18" s="65"/>
      <c r="Z18" s="65"/>
      <c r="AA18" s="65"/>
      <c r="AB18" s="65"/>
      <c r="AC18" s="65"/>
      <c r="AD18" s="65"/>
    </row>
    <row r="19" spans="3:30" s="1" customFormat="1" ht="11.25">
      <c r="C19" s="60" t="s">
        <v>16</v>
      </c>
      <c r="D19" s="33" t="s">
        <v>44</v>
      </c>
      <c r="E19" s="55" t="s">
        <v>25</v>
      </c>
      <c r="F19" s="33">
        <v>0</v>
      </c>
      <c r="G19" s="55" t="s">
        <v>8</v>
      </c>
      <c r="H19" s="23">
        <v>21047.075661537296</v>
      </c>
      <c r="I19" s="23">
        <v>20647.239695695171</v>
      </c>
      <c r="J19" s="23">
        <v>20246.570738257549</v>
      </c>
      <c r="K19" s="23">
        <v>19845.067053825245</v>
      </c>
      <c r="L19" s="23">
        <v>19442.726903383678</v>
      </c>
      <c r="M19" s="23">
        <v>19039.548544295423</v>
      </c>
      <c r="N19" s="23">
        <v>18635.530230292352</v>
      </c>
      <c r="O19" s="23">
        <v>18230.670211468416</v>
      </c>
      <c r="P19" s="23">
        <v>17824.966734271962</v>
      </c>
      <c r="Q19" s="23">
        <v>17418.41804149808</v>
      </c>
      <c r="R19" s="23">
        <v>17011.022372280859</v>
      </c>
      <c r="S19" s="24">
        <v>16602.777962086082</v>
      </c>
      <c r="V19" s="63"/>
      <c r="W19" s="66"/>
      <c r="X19" s="65"/>
      <c r="Y19" s="65"/>
      <c r="Z19" s="65"/>
      <c r="AA19" s="65"/>
      <c r="AB19" s="65"/>
      <c r="AC19" s="65"/>
      <c r="AD19" s="65"/>
    </row>
    <row r="20" spans="3:30" s="1" customFormat="1" ht="11.25">
      <c r="C20" s="60" t="s">
        <v>6</v>
      </c>
      <c r="D20" s="36">
        <v>3.2000000000000001E-2</v>
      </c>
      <c r="E20" s="55" t="s">
        <v>27</v>
      </c>
      <c r="F20" s="34">
        <v>42401</v>
      </c>
      <c r="G20" s="55" t="s">
        <v>31</v>
      </c>
      <c r="H20" s="38">
        <f>H18+H19</f>
        <v>212968.33926575119</v>
      </c>
      <c r="I20" s="38">
        <f t="shared" ref="I20:S20" si="3">I18+I19</f>
        <v>212968.33926575119</v>
      </c>
      <c r="J20" s="38">
        <f t="shared" si="3"/>
        <v>212968.33926575119</v>
      </c>
      <c r="K20" s="38">
        <f t="shared" si="3"/>
        <v>212968.33926575119</v>
      </c>
      <c r="L20" s="38">
        <f t="shared" si="3"/>
        <v>212968.33926575119</v>
      </c>
      <c r="M20" s="38">
        <f t="shared" si="3"/>
        <v>212968.33926575119</v>
      </c>
      <c r="N20" s="38">
        <f t="shared" si="3"/>
        <v>212968.33926575119</v>
      </c>
      <c r="O20" s="38">
        <f t="shared" si="3"/>
        <v>212968.33926575119</v>
      </c>
      <c r="P20" s="38">
        <f t="shared" si="3"/>
        <v>212968.33926575119</v>
      </c>
      <c r="Q20" s="38">
        <f t="shared" si="3"/>
        <v>212968.33926575119</v>
      </c>
      <c r="R20" s="38">
        <f t="shared" si="3"/>
        <v>212968.33926575119</v>
      </c>
      <c r="S20" s="39">
        <f t="shared" si="3"/>
        <v>212968.33926575119</v>
      </c>
      <c r="V20" s="63"/>
      <c r="W20" s="66"/>
      <c r="X20" s="65"/>
      <c r="Y20" s="65"/>
      <c r="Z20" s="65"/>
      <c r="AA20" s="65"/>
      <c r="AB20" s="65"/>
      <c r="AC20" s="65"/>
      <c r="AD20" s="65"/>
    </row>
    <row r="21" spans="3:30" s="1" customFormat="1" ht="12" thickBot="1">
      <c r="C21" s="61" t="s">
        <v>20</v>
      </c>
      <c r="D21" s="37">
        <v>12000000</v>
      </c>
      <c r="E21" s="56" t="s">
        <v>26</v>
      </c>
      <c r="F21" s="35">
        <v>42491</v>
      </c>
      <c r="G21" s="56" t="s">
        <v>11</v>
      </c>
      <c r="H21" s="26">
        <v>9910675.0539338104</v>
      </c>
      <c r="I21" s="26">
        <v>9718353.954363754</v>
      </c>
      <c r="J21" s="26">
        <v>9525632.1858362611</v>
      </c>
      <c r="K21" s="26">
        <v>9332508.9136243351</v>
      </c>
      <c r="L21" s="26">
        <v>9138983.301261967</v>
      </c>
      <c r="M21" s="26">
        <v>8945054.5105405115</v>
      </c>
      <c r="N21" s="26">
        <v>8750721.7015050519</v>
      </c>
      <c r="O21" s="26">
        <v>8555984.0324507691</v>
      </c>
      <c r="P21" s="26">
        <v>8360840.6599192899</v>
      </c>
      <c r="Q21" s="26">
        <v>8165290.7386950366</v>
      </c>
      <c r="R21" s="26">
        <v>7969333.4218015661</v>
      </c>
      <c r="S21" s="25">
        <v>7772967.8604979012</v>
      </c>
      <c r="V21" s="63"/>
      <c r="W21" s="66"/>
      <c r="X21" s="65"/>
      <c r="Y21" s="65"/>
      <c r="Z21" s="65"/>
      <c r="AA21" s="65"/>
      <c r="AB21" s="65"/>
      <c r="AC21" s="65"/>
      <c r="AD21" s="65"/>
    </row>
    <row r="22" spans="3:30" s="1" customFormat="1" ht="12" thickBot="1">
      <c r="H22" s="22"/>
      <c r="I22" s="22"/>
      <c r="J22" s="22"/>
      <c r="V22" s="63"/>
      <c r="W22" s="66"/>
      <c r="X22" s="65"/>
      <c r="Y22" s="65"/>
      <c r="Z22" s="65"/>
      <c r="AA22" s="65"/>
      <c r="AB22" s="65"/>
      <c r="AC22" s="65"/>
      <c r="AD22" s="65"/>
    </row>
    <row r="23" spans="3:30" s="1" customFormat="1" ht="12" thickBot="1">
      <c r="C23" s="57" t="s">
        <v>17</v>
      </c>
      <c r="D23" s="31"/>
      <c r="E23" s="68" t="s">
        <v>21</v>
      </c>
      <c r="F23" s="69"/>
      <c r="G23" s="53" t="s">
        <v>32</v>
      </c>
      <c r="H23" s="29">
        <f>$E$6</f>
        <v>42826</v>
      </c>
      <c r="I23" s="29">
        <f>DATE(YEAR(H23),MONTH(H23)+1,1)</f>
        <v>42856</v>
      </c>
      <c r="J23" s="29">
        <f t="shared" ref="J23:S23" si="4">DATE(YEAR(I23),MONTH(I23)+1,1)</f>
        <v>42887</v>
      </c>
      <c r="K23" s="29">
        <f t="shared" si="4"/>
        <v>42917</v>
      </c>
      <c r="L23" s="29">
        <f t="shared" si="4"/>
        <v>42948</v>
      </c>
      <c r="M23" s="29">
        <f t="shared" si="4"/>
        <v>42979</v>
      </c>
      <c r="N23" s="29">
        <f t="shared" si="4"/>
        <v>43009</v>
      </c>
      <c r="O23" s="29">
        <f t="shared" si="4"/>
        <v>43040</v>
      </c>
      <c r="P23" s="29">
        <f t="shared" si="4"/>
        <v>43070</v>
      </c>
      <c r="Q23" s="29">
        <f t="shared" si="4"/>
        <v>43101</v>
      </c>
      <c r="R23" s="29">
        <f t="shared" si="4"/>
        <v>43132</v>
      </c>
      <c r="S23" s="30">
        <f t="shared" si="4"/>
        <v>43160</v>
      </c>
      <c r="V23" s="63"/>
      <c r="W23" s="66"/>
      <c r="X23" s="65"/>
      <c r="Y23" s="65"/>
      <c r="Z23" s="65"/>
      <c r="AA23" s="65"/>
      <c r="AB23" s="65"/>
      <c r="AC23" s="65"/>
      <c r="AD23" s="65"/>
    </row>
    <row r="24" spans="3:30" s="1" customFormat="1" ht="11.25">
      <c r="C24" s="58" t="s">
        <v>15</v>
      </c>
      <c r="D24" s="32"/>
      <c r="E24" s="54" t="s">
        <v>22</v>
      </c>
      <c r="F24" s="32"/>
      <c r="G24" s="54" t="s">
        <v>30</v>
      </c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7"/>
      <c r="V24" s="63"/>
      <c r="W24" s="66"/>
      <c r="X24" s="65"/>
      <c r="Y24" s="65"/>
      <c r="Z24" s="65"/>
      <c r="AA24" s="65"/>
      <c r="AB24" s="65"/>
      <c r="AC24" s="65"/>
      <c r="AD24" s="65"/>
    </row>
    <row r="25" spans="3:30" s="1" customFormat="1" ht="11.25">
      <c r="C25" s="59" t="s">
        <v>29</v>
      </c>
      <c r="D25" s="33"/>
      <c r="E25" s="55" t="s">
        <v>24</v>
      </c>
      <c r="F25" s="33"/>
      <c r="G25" s="55" t="s">
        <v>10</v>
      </c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  <c r="V25" s="63"/>
      <c r="W25" s="66"/>
      <c r="X25" s="65"/>
      <c r="Y25" s="65"/>
      <c r="Z25" s="65"/>
      <c r="AA25" s="65"/>
      <c r="AB25" s="65"/>
      <c r="AC25" s="65"/>
      <c r="AD25" s="65"/>
    </row>
    <row r="26" spans="3:30" s="1" customFormat="1" ht="11.25">
      <c r="C26" s="60" t="s">
        <v>16</v>
      </c>
      <c r="D26" s="33"/>
      <c r="E26" s="55" t="s">
        <v>25</v>
      </c>
      <c r="F26" s="33"/>
      <c r="G26" s="55" t="s">
        <v>8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4"/>
      <c r="V26" s="63"/>
      <c r="W26" s="66"/>
      <c r="X26" s="65"/>
      <c r="Y26" s="65"/>
      <c r="Z26" s="65"/>
      <c r="AA26" s="65"/>
      <c r="AB26" s="65"/>
      <c r="AC26" s="65"/>
      <c r="AD26" s="65"/>
    </row>
    <row r="27" spans="3:30" s="1" customFormat="1" ht="11.25">
      <c r="C27" s="60" t="s">
        <v>6</v>
      </c>
      <c r="D27" s="36"/>
      <c r="E27" s="55" t="s">
        <v>27</v>
      </c>
      <c r="F27" s="34"/>
      <c r="G27" s="55" t="s">
        <v>31</v>
      </c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  <c r="V27" s="63"/>
      <c r="W27" s="66"/>
      <c r="X27" s="65"/>
      <c r="Y27" s="65"/>
      <c r="Z27" s="65"/>
      <c r="AA27" s="65"/>
      <c r="AB27" s="65"/>
      <c r="AC27" s="65"/>
      <c r="AD27" s="65"/>
    </row>
    <row r="28" spans="3:30" s="1" customFormat="1" ht="12" thickBot="1">
      <c r="C28" s="61" t="s">
        <v>20</v>
      </c>
      <c r="D28" s="37"/>
      <c r="E28" s="56" t="s">
        <v>26</v>
      </c>
      <c r="F28" s="35"/>
      <c r="G28" s="56" t="s">
        <v>11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5"/>
      <c r="V28" s="63"/>
      <c r="W28" s="66"/>
      <c r="X28" s="65"/>
      <c r="Y28" s="65"/>
      <c r="Z28" s="65"/>
      <c r="AA28" s="65"/>
      <c r="AB28" s="65"/>
      <c r="AC28" s="65"/>
      <c r="AD28" s="65"/>
    </row>
    <row r="29" spans="3:30" s="1" customFormat="1" ht="12" thickBot="1">
      <c r="H29" s="22"/>
      <c r="I29" s="22"/>
      <c r="J29" s="22"/>
      <c r="V29" s="63"/>
      <c r="W29" s="66"/>
      <c r="X29" s="65"/>
      <c r="Y29" s="65"/>
      <c r="Z29" s="65"/>
      <c r="AA29" s="65"/>
      <c r="AB29" s="65"/>
      <c r="AC29" s="65"/>
      <c r="AD29" s="65"/>
    </row>
    <row r="30" spans="3:30" s="1" customFormat="1" ht="12" thickBot="1">
      <c r="C30" s="57" t="s">
        <v>17</v>
      </c>
      <c r="D30" s="31"/>
      <c r="E30" s="68" t="s">
        <v>21</v>
      </c>
      <c r="F30" s="69"/>
      <c r="G30" s="53" t="s">
        <v>32</v>
      </c>
      <c r="H30" s="29">
        <f>$E$6</f>
        <v>42826</v>
      </c>
      <c r="I30" s="29">
        <f>DATE(YEAR(H30),MONTH(H30)+1,1)</f>
        <v>42856</v>
      </c>
      <c r="J30" s="29">
        <f t="shared" ref="J30:S30" si="5">DATE(YEAR(I30),MONTH(I30)+1,1)</f>
        <v>42887</v>
      </c>
      <c r="K30" s="29">
        <f t="shared" si="5"/>
        <v>42917</v>
      </c>
      <c r="L30" s="29">
        <f t="shared" si="5"/>
        <v>42948</v>
      </c>
      <c r="M30" s="29">
        <f t="shared" si="5"/>
        <v>42979</v>
      </c>
      <c r="N30" s="29">
        <f t="shared" si="5"/>
        <v>43009</v>
      </c>
      <c r="O30" s="29">
        <f t="shared" si="5"/>
        <v>43040</v>
      </c>
      <c r="P30" s="29">
        <f t="shared" si="5"/>
        <v>43070</v>
      </c>
      <c r="Q30" s="29">
        <f t="shared" si="5"/>
        <v>43101</v>
      </c>
      <c r="R30" s="29">
        <f t="shared" si="5"/>
        <v>43132</v>
      </c>
      <c r="S30" s="30">
        <f t="shared" si="5"/>
        <v>43160</v>
      </c>
      <c r="V30" s="63"/>
      <c r="W30" s="66"/>
      <c r="X30" s="65"/>
      <c r="Y30" s="65"/>
      <c r="Z30" s="65"/>
      <c r="AA30" s="65"/>
      <c r="AB30" s="65"/>
      <c r="AC30" s="65"/>
      <c r="AD30" s="65"/>
    </row>
    <row r="31" spans="3:30" s="1" customFormat="1" ht="11.25">
      <c r="C31" s="58" t="s">
        <v>15</v>
      </c>
      <c r="D31" s="32"/>
      <c r="E31" s="54" t="s">
        <v>22</v>
      </c>
      <c r="F31" s="32"/>
      <c r="G31" s="54" t="s">
        <v>30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  <c r="V31" s="63"/>
      <c r="W31" s="66"/>
      <c r="X31" s="65"/>
      <c r="Y31" s="65"/>
      <c r="Z31" s="65"/>
      <c r="AA31" s="65"/>
      <c r="AB31" s="65"/>
      <c r="AC31" s="65"/>
      <c r="AD31" s="65"/>
    </row>
    <row r="32" spans="3:30" s="1" customFormat="1" ht="11.25">
      <c r="C32" s="59" t="s">
        <v>29</v>
      </c>
      <c r="D32" s="33"/>
      <c r="E32" s="55" t="s">
        <v>24</v>
      </c>
      <c r="F32" s="33"/>
      <c r="G32" s="55" t="s">
        <v>10</v>
      </c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  <c r="V32" s="63"/>
      <c r="W32" s="66"/>
      <c r="X32" s="65"/>
      <c r="Y32" s="65"/>
      <c r="Z32" s="65"/>
      <c r="AA32" s="65"/>
      <c r="AB32" s="65"/>
      <c r="AC32" s="65"/>
      <c r="AD32" s="65"/>
    </row>
    <row r="33" spans="3:30" s="1" customFormat="1" ht="11.25">
      <c r="C33" s="60" t="s">
        <v>16</v>
      </c>
      <c r="D33" s="33"/>
      <c r="E33" s="55" t="s">
        <v>25</v>
      </c>
      <c r="F33" s="33"/>
      <c r="G33" s="55" t="s">
        <v>8</v>
      </c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4"/>
      <c r="V33" s="63"/>
      <c r="W33" s="66"/>
      <c r="X33" s="65"/>
      <c r="Y33" s="65"/>
      <c r="Z33" s="65"/>
      <c r="AA33" s="65"/>
      <c r="AB33" s="65"/>
      <c r="AC33" s="65"/>
      <c r="AD33" s="65"/>
    </row>
    <row r="34" spans="3:30" s="1" customFormat="1" ht="11.25">
      <c r="C34" s="60" t="s">
        <v>6</v>
      </c>
      <c r="D34" s="36"/>
      <c r="E34" s="55" t="s">
        <v>27</v>
      </c>
      <c r="F34" s="34"/>
      <c r="G34" s="55" t="s">
        <v>31</v>
      </c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9"/>
      <c r="V34" s="63"/>
      <c r="W34" s="66"/>
      <c r="X34" s="65"/>
      <c r="Y34" s="65"/>
      <c r="Z34" s="65"/>
      <c r="AA34" s="65"/>
      <c r="AB34" s="65"/>
      <c r="AC34" s="65"/>
      <c r="AD34" s="65"/>
    </row>
    <row r="35" spans="3:30" s="1" customFormat="1" ht="12" thickBot="1">
      <c r="C35" s="61" t="s">
        <v>20</v>
      </c>
      <c r="D35" s="37"/>
      <c r="E35" s="56" t="s">
        <v>26</v>
      </c>
      <c r="F35" s="35"/>
      <c r="G35" s="56" t="s">
        <v>11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5"/>
      <c r="V35" s="63"/>
      <c r="W35" s="66"/>
      <c r="X35" s="65"/>
      <c r="Y35" s="65"/>
      <c r="Z35" s="65"/>
      <c r="AA35" s="65"/>
      <c r="AB35" s="65"/>
      <c r="AC35" s="65"/>
      <c r="AD35" s="65"/>
    </row>
    <row r="36" spans="3:30" s="1" customFormat="1" ht="12" thickBot="1"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63"/>
      <c r="W36" s="66"/>
      <c r="X36" s="65"/>
      <c r="Y36" s="65"/>
      <c r="Z36" s="65"/>
      <c r="AA36" s="65"/>
      <c r="AB36" s="65"/>
      <c r="AC36" s="65"/>
      <c r="AD36" s="65"/>
    </row>
    <row r="37" spans="3:30" s="1" customFormat="1" ht="12" thickBot="1">
      <c r="C37" s="70" t="s">
        <v>42</v>
      </c>
      <c r="D37" s="71"/>
      <c r="E37" s="70" t="s">
        <v>21</v>
      </c>
      <c r="F37" s="71"/>
      <c r="G37" s="48" t="s">
        <v>32</v>
      </c>
      <c r="H37" s="29">
        <f>$E$6</f>
        <v>42826</v>
      </c>
      <c r="I37" s="29">
        <f>DATE(YEAR(H37),MONTH(H37)+1,1)</f>
        <v>42856</v>
      </c>
      <c r="J37" s="29">
        <f t="shared" ref="J37:S37" si="6">DATE(YEAR(I37),MONTH(I37)+1,1)</f>
        <v>42887</v>
      </c>
      <c r="K37" s="29">
        <f t="shared" si="6"/>
        <v>42917</v>
      </c>
      <c r="L37" s="29">
        <f t="shared" si="6"/>
        <v>42948</v>
      </c>
      <c r="M37" s="29">
        <f t="shared" si="6"/>
        <v>42979</v>
      </c>
      <c r="N37" s="29">
        <f t="shared" si="6"/>
        <v>43009</v>
      </c>
      <c r="O37" s="29">
        <f t="shared" si="6"/>
        <v>43040</v>
      </c>
      <c r="P37" s="29">
        <f t="shared" si="6"/>
        <v>43070</v>
      </c>
      <c r="Q37" s="29">
        <f t="shared" si="6"/>
        <v>43101</v>
      </c>
      <c r="R37" s="29">
        <f t="shared" si="6"/>
        <v>43132</v>
      </c>
      <c r="S37" s="30">
        <f t="shared" si="6"/>
        <v>43160</v>
      </c>
      <c r="T37" s="22"/>
      <c r="U37" s="22"/>
      <c r="V37" s="63"/>
      <c r="W37" s="66"/>
      <c r="X37" s="65"/>
      <c r="Y37" s="65"/>
      <c r="Z37" s="65"/>
      <c r="AA37" s="65"/>
      <c r="AB37" s="65"/>
      <c r="AC37" s="65"/>
      <c r="AD37" s="65"/>
    </row>
    <row r="38" spans="3:30" s="1" customFormat="1" ht="11.25">
      <c r="C38" s="42" t="s">
        <v>15</v>
      </c>
      <c r="D38" s="50" t="s">
        <v>5</v>
      </c>
      <c r="E38" s="49" t="s">
        <v>22</v>
      </c>
      <c r="F38" s="50" t="s">
        <v>39</v>
      </c>
      <c r="G38" s="49" t="s">
        <v>30</v>
      </c>
      <c r="H38" s="28" t="s">
        <v>39</v>
      </c>
      <c r="I38" s="28" t="s">
        <v>5</v>
      </c>
      <c r="J38" s="28" t="s">
        <v>5</v>
      </c>
      <c r="K38" s="28" t="s">
        <v>5</v>
      </c>
      <c r="L38" s="28" t="s">
        <v>5</v>
      </c>
      <c r="M38" s="28" t="s">
        <v>5</v>
      </c>
      <c r="N38" s="28" t="s">
        <v>5</v>
      </c>
      <c r="O38" s="28" t="s">
        <v>5</v>
      </c>
      <c r="P38" s="28" t="s">
        <v>5</v>
      </c>
      <c r="Q38" s="28" t="s">
        <v>5</v>
      </c>
      <c r="R38" s="28" t="s">
        <v>5</v>
      </c>
      <c r="S38" s="27" t="s">
        <v>5</v>
      </c>
      <c r="T38" s="22"/>
      <c r="U38" s="22"/>
      <c r="V38" s="63"/>
      <c r="W38" s="66"/>
      <c r="X38" s="65"/>
      <c r="Y38" s="65"/>
      <c r="Z38" s="65"/>
      <c r="AA38" s="65"/>
      <c r="AB38" s="65"/>
      <c r="AC38" s="65"/>
      <c r="AD38" s="65"/>
    </row>
    <row r="39" spans="3:30" s="1" customFormat="1" ht="13.5" customHeight="1">
      <c r="C39" s="43" t="s">
        <v>29</v>
      </c>
      <c r="D39" s="51" t="s">
        <v>5</v>
      </c>
      <c r="E39" s="46" t="s">
        <v>24</v>
      </c>
      <c r="F39" s="50" t="s">
        <v>39</v>
      </c>
      <c r="G39" s="46" t="s">
        <v>10</v>
      </c>
      <c r="H39" s="38">
        <f>H11+H18+H25+H32</f>
        <v>358587.93027088058</v>
      </c>
      <c r="I39" s="38">
        <f t="shared" ref="I39:S39" si="7">I11+I18+I25+I32</f>
        <v>358987.7662367227</v>
      </c>
      <c r="J39" s="38">
        <f t="shared" si="7"/>
        <v>359388.43519416032</v>
      </c>
      <c r="K39" s="38">
        <f t="shared" si="7"/>
        <v>359789.93887859257</v>
      </c>
      <c r="L39" s="38">
        <f t="shared" si="7"/>
        <v>360192.27902903419</v>
      </c>
      <c r="M39" s="38">
        <f t="shared" si="7"/>
        <v>360595.45738812245</v>
      </c>
      <c r="N39" s="38">
        <f t="shared" si="7"/>
        <v>360999.47570212546</v>
      </c>
      <c r="O39" s="38">
        <f t="shared" si="7"/>
        <v>361404.33572094946</v>
      </c>
      <c r="P39" s="38">
        <f t="shared" si="7"/>
        <v>361810.03919814585</v>
      </c>
      <c r="Q39" s="38">
        <f t="shared" si="7"/>
        <v>362216.58789091976</v>
      </c>
      <c r="R39" s="38">
        <f t="shared" si="7"/>
        <v>362623.98356013699</v>
      </c>
      <c r="S39" s="39">
        <f t="shared" si="7"/>
        <v>363032.22797033179</v>
      </c>
      <c r="V39" s="63"/>
      <c r="W39" s="66"/>
      <c r="X39" s="65"/>
      <c r="Y39" s="65"/>
      <c r="Z39" s="65"/>
      <c r="AA39" s="65"/>
      <c r="AB39" s="65"/>
      <c r="AC39" s="65"/>
      <c r="AD39" s="65"/>
    </row>
    <row r="40" spans="3:30" s="1" customFormat="1" ht="13.5" customHeight="1">
      <c r="C40" s="44" t="s">
        <v>16</v>
      </c>
      <c r="D40" s="51" t="s">
        <v>5</v>
      </c>
      <c r="E40" s="46" t="s">
        <v>25</v>
      </c>
      <c r="F40" s="50" t="s">
        <v>39</v>
      </c>
      <c r="G40" s="46" t="s">
        <v>8</v>
      </c>
      <c r="H40" s="23">
        <f t="shared" ref="H40:S42" si="8">H12+H19+H26+H33</f>
        <v>50560.964550426186</v>
      </c>
      <c r="I40" s="23">
        <f t="shared" si="8"/>
        <v>49813.906362361842</v>
      </c>
      <c r="J40" s="23">
        <f t="shared" si="8"/>
        <v>49066.015182701994</v>
      </c>
      <c r="K40" s="23">
        <f t="shared" si="8"/>
        <v>48317.289276047464</v>
      </c>
      <c r="L40" s="23">
        <f t="shared" si="8"/>
        <v>47567.726903383678</v>
      </c>
      <c r="M40" s="23">
        <f t="shared" si="8"/>
        <v>46817.326322073204</v>
      </c>
      <c r="N40" s="23">
        <f t="shared" si="8"/>
        <v>46066.085785847907</v>
      </c>
      <c r="O40" s="23">
        <f t="shared" si="8"/>
        <v>45314.003544801744</v>
      </c>
      <c r="P40" s="23">
        <f t="shared" si="8"/>
        <v>44561.077845383072</v>
      </c>
      <c r="Q40" s="23">
        <f t="shared" si="8"/>
        <v>43807.306930386971</v>
      </c>
      <c r="R40" s="23">
        <f t="shared" si="8"/>
        <v>43052.68903894753</v>
      </c>
      <c r="S40" s="24">
        <f t="shared" si="8"/>
        <v>42297.222406530527</v>
      </c>
      <c r="V40" s="63"/>
      <c r="W40" s="66"/>
      <c r="X40" s="65"/>
      <c r="Y40" s="65"/>
      <c r="Z40" s="65"/>
      <c r="AA40" s="65"/>
      <c r="AB40" s="65"/>
      <c r="AC40" s="65"/>
      <c r="AD40" s="65"/>
    </row>
    <row r="41" spans="3:30" s="1" customFormat="1" ht="13.5" customHeight="1">
      <c r="C41" s="44" t="s">
        <v>40</v>
      </c>
      <c r="D41" s="36">
        <f>AVERAGE(D13,D20,D27,D34)</f>
        <v>2.8500000000000001E-2</v>
      </c>
      <c r="E41" s="46" t="s">
        <v>27</v>
      </c>
      <c r="F41" s="50" t="s">
        <v>39</v>
      </c>
      <c r="G41" s="46" t="s">
        <v>31</v>
      </c>
      <c r="H41" s="38">
        <f t="shared" si="8"/>
        <v>409148.89482130669</v>
      </c>
      <c r="I41" s="38">
        <f t="shared" si="8"/>
        <v>408801.6725990845</v>
      </c>
      <c r="J41" s="38">
        <f t="shared" si="8"/>
        <v>408454.45037686231</v>
      </c>
      <c r="K41" s="38">
        <f t="shared" si="8"/>
        <v>408107.22815464006</v>
      </c>
      <c r="L41" s="38">
        <f t="shared" si="8"/>
        <v>407760.00593241781</v>
      </c>
      <c r="M41" s="38">
        <f t="shared" si="8"/>
        <v>407412.78371019562</v>
      </c>
      <c r="N41" s="38">
        <f t="shared" si="8"/>
        <v>407065.56148797343</v>
      </c>
      <c r="O41" s="38">
        <f t="shared" si="8"/>
        <v>406718.33926575119</v>
      </c>
      <c r="P41" s="38">
        <f t="shared" si="8"/>
        <v>406371.11704352894</v>
      </c>
      <c r="Q41" s="38">
        <f t="shared" si="8"/>
        <v>406023.89482130669</v>
      </c>
      <c r="R41" s="38">
        <f t="shared" si="8"/>
        <v>405676.6725990845</v>
      </c>
      <c r="S41" s="39">
        <f t="shared" si="8"/>
        <v>405329.45037686231</v>
      </c>
      <c r="V41" s="63"/>
      <c r="W41" s="66"/>
      <c r="X41" s="65"/>
      <c r="Y41" s="65"/>
      <c r="Z41" s="65"/>
      <c r="AA41" s="65"/>
      <c r="AB41" s="65"/>
      <c r="AC41" s="65"/>
      <c r="AD41" s="65"/>
    </row>
    <row r="42" spans="3:30" s="1" customFormat="1" ht="14.25" customHeight="1" thickBot="1">
      <c r="C42" s="45" t="s">
        <v>41</v>
      </c>
      <c r="D42" s="37">
        <f>D14+D21+D28+D35</f>
        <v>32000000</v>
      </c>
      <c r="E42" s="47" t="s">
        <v>26</v>
      </c>
      <c r="F42" s="52" t="s">
        <v>39</v>
      </c>
      <c r="G42" s="47" t="s">
        <v>11</v>
      </c>
      <c r="H42" s="26">
        <f t="shared" si="8"/>
        <v>24077341.720600463</v>
      </c>
      <c r="I42" s="26">
        <f t="shared" si="8"/>
        <v>23718353.954363741</v>
      </c>
      <c r="J42" s="26">
        <f t="shared" si="8"/>
        <v>23358965.519169584</v>
      </c>
      <c r="K42" s="26">
        <f t="shared" si="8"/>
        <v>22999175.580290988</v>
      </c>
      <c r="L42" s="26">
        <f t="shared" si="8"/>
        <v>22638983.301261954</v>
      </c>
      <c r="M42" s="26">
        <f t="shared" si="8"/>
        <v>22278387.843873836</v>
      </c>
      <c r="N42" s="26">
        <f t="shared" si="8"/>
        <v>21917388.368171707</v>
      </c>
      <c r="O42" s="26">
        <f t="shared" si="8"/>
        <v>21555984.032450758</v>
      </c>
      <c r="P42" s="26">
        <f t="shared" si="8"/>
        <v>21194173.993252613</v>
      </c>
      <c r="Q42" s="26">
        <f t="shared" si="8"/>
        <v>20831957.405361697</v>
      </c>
      <c r="R42" s="26">
        <f t="shared" si="8"/>
        <v>20469333.42180156</v>
      </c>
      <c r="S42" s="25">
        <f t="shared" si="8"/>
        <v>20106301.193831228</v>
      </c>
      <c r="V42" s="63"/>
      <c r="W42" s="66"/>
      <c r="X42" s="65"/>
      <c r="Y42" s="65"/>
      <c r="Z42" s="65"/>
      <c r="AA42" s="65"/>
      <c r="AB42" s="65"/>
      <c r="AC42" s="65"/>
      <c r="AD42" s="65"/>
    </row>
    <row r="43" spans="3:30" s="1" customFormat="1" ht="11.25">
      <c r="V43" s="63"/>
      <c r="W43" s="66"/>
      <c r="X43" s="65"/>
      <c r="Y43" s="65"/>
      <c r="Z43" s="65"/>
      <c r="AA43" s="65"/>
      <c r="AB43" s="65"/>
      <c r="AC43" s="65"/>
      <c r="AD43" s="65"/>
    </row>
    <row r="44" spans="3:30" s="1" customFormat="1" ht="11.25">
      <c r="V44" s="63"/>
      <c r="W44" s="66"/>
      <c r="X44" s="65"/>
      <c r="Y44" s="65"/>
      <c r="Z44" s="65"/>
      <c r="AA44" s="65"/>
      <c r="AB44" s="65"/>
      <c r="AC44" s="65"/>
      <c r="AD44" s="65"/>
    </row>
    <row r="45" spans="3:30" s="1" customFormat="1" ht="11.25">
      <c r="V45" s="63"/>
      <c r="W45" s="66"/>
      <c r="X45" s="65"/>
      <c r="Y45" s="65"/>
      <c r="Z45" s="65"/>
      <c r="AA45" s="65"/>
      <c r="AB45" s="65"/>
      <c r="AC45" s="65"/>
      <c r="AD45" s="65"/>
    </row>
    <row r="46" spans="3:30" s="1" customFormat="1" ht="11.25">
      <c r="V46" s="63"/>
      <c r="W46" s="66"/>
      <c r="X46" s="65"/>
      <c r="Y46" s="65"/>
      <c r="Z46" s="65"/>
      <c r="AA46" s="65"/>
      <c r="AB46" s="65"/>
      <c r="AC46" s="65"/>
      <c r="AD46" s="65"/>
    </row>
    <row r="47" spans="3:30" s="1" customFormat="1" ht="11.25">
      <c r="V47" s="63"/>
      <c r="W47" s="66"/>
      <c r="X47" s="65"/>
      <c r="Y47" s="65"/>
      <c r="Z47" s="65"/>
      <c r="AA47" s="65"/>
      <c r="AB47" s="65"/>
      <c r="AC47" s="65"/>
      <c r="AD47" s="65"/>
    </row>
    <row r="48" spans="3:30" s="1" customFormat="1" ht="11.25">
      <c r="V48" s="63"/>
      <c r="W48" s="66"/>
      <c r="X48" s="65"/>
      <c r="Y48" s="65"/>
      <c r="Z48" s="65"/>
      <c r="AA48" s="65"/>
      <c r="AB48" s="65"/>
      <c r="AC48" s="65"/>
      <c r="AD48" s="65"/>
    </row>
    <row r="49" spans="22:30" s="1" customFormat="1" ht="11.25">
      <c r="V49" s="63"/>
      <c r="W49" s="66"/>
      <c r="X49" s="65"/>
      <c r="Y49" s="65"/>
      <c r="Z49" s="65"/>
      <c r="AA49" s="65"/>
      <c r="AB49" s="65"/>
      <c r="AC49" s="65"/>
      <c r="AD49" s="65"/>
    </row>
    <row r="50" spans="22:30" s="1" customFormat="1" ht="11.25">
      <c r="V50" s="63"/>
      <c r="W50" s="66"/>
      <c r="X50" s="65"/>
      <c r="Y50" s="65"/>
      <c r="Z50" s="65"/>
      <c r="AA50" s="65"/>
      <c r="AB50" s="65"/>
      <c r="AC50" s="65"/>
      <c r="AD50" s="65"/>
    </row>
    <row r="51" spans="22:30" s="1" customFormat="1" ht="11.25">
      <c r="V51" s="63"/>
      <c r="W51" s="66"/>
      <c r="X51" s="65"/>
      <c r="Y51" s="65"/>
      <c r="Z51" s="65"/>
      <c r="AA51" s="65"/>
      <c r="AB51" s="65"/>
      <c r="AC51" s="65"/>
      <c r="AD51" s="65"/>
    </row>
    <row r="52" spans="22:30" s="1" customFormat="1" ht="11.25">
      <c r="V52" s="63"/>
      <c r="W52" s="66"/>
      <c r="X52" s="65"/>
      <c r="Y52" s="65"/>
      <c r="Z52" s="65"/>
      <c r="AA52" s="65"/>
      <c r="AB52" s="65"/>
      <c r="AC52" s="65"/>
      <c r="AD52" s="65"/>
    </row>
    <row r="53" spans="22:30" s="1" customFormat="1" ht="11.25">
      <c r="V53" s="63"/>
      <c r="W53" s="66"/>
      <c r="X53" s="65"/>
      <c r="Y53" s="65"/>
      <c r="Z53" s="65"/>
      <c r="AA53" s="65"/>
      <c r="AB53" s="65"/>
      <c r="AC53" s="65"/>
      <c r="AD53" s="65"/>
    </row>
    <row r="54" spans="22:30" s="1" customFormat="1" ht="11.25">
      <c r="V54" s="63"/>
      <c r="W54" s="66"/>
      <c r="X54" s="65"/>
      <c r="Y54" s="65"/>
      <c r="Z54" s="65"/>
      <c r="AA54" s="65"/>
      <c r="AB54" s="65"/>
      <c r="AC54" s="65"/>
      <c r="AD54" s="65"/>
    </row>
    <row r="55" spans="22:30" s="1" customFormat="1" ht="11.25">
      <c r="V55" s="63"/>
      <c r="W55" s="66"/>
      <c r="X55" s="65"/>
      <c r="Y55" s="65"/>
      <c r="Z55" s="65"/>
      <c r="AA55" s="65"/>
      <c r="AB55" s="65"/>
      <c r="AC55" s="65"/>
      <c r="AD55" s="65"/>
    </row>
    <row r="56" spans="22:30" s="1" customFormat="1" ht="11.25">
      <c r="V56" s="63"/>
      <c r="W56" s="66"/>
      <c r="X56" s="65"/>
      <c r="Y56" s="65"/>
      <c r="Z56" s="65"/>
      <c r="AA56" s="65"/>
      <c r="AB56" s="65"/>
      <c r="AC56" s="65"/>
      <c r="AD56" s="65"/>
    </row>
    <row r="57" spans="22:30" s="1" customFormat="1" ht="11.25">
      <c r="V57" s="63"/>
      <c r="W57" s="66"/>
      <c r="X57" s="65"/>
      <c r="Y57" s="65"/>
      <c r="Z57" s="65"/>
      <c r="AA57" s="65"/>
      <c r="AB57" s="65"/>
      <c r="AC57" s="65"/>
      <c r="AD57" s="65"/>
    </row>
    <row r="58" spans="22:30" s="1" customFormat="1" ht="11.25">
      <c r="V58" s="63"/>
      <c r="W58" s="66"/>
      <c r="X58" s="65"/>
      <c r="Y58" s="65"/>
      <c r="Z58" s="65"/>
      <c r="AA58" s="65"/>
      <c r="AB58" s="65"/>
      <c r="AC58" s="65"/>
      <c r="AD58" s="65"/>
    </row>
    <row r="59" spans="22:30" s="1" customFormat="1" ht="11.25">
      <c r="V59" s="63"/>
      <c r="W59" s="66"/>
      <c r="X59" s="65"/>
      <c r="Y59" s="65"/>
      <c r="Z59" s="65"/>
      <c r="AA59" s="65"/>
      <c r="AB59" s="65"/>
      <c r="AC59" s="65"/>
      <c r="AD59" s="65"/>
    </row>
    <row r="60" spans="22:30" s="1" customFormat="1" ht="11.25">
      <c r="V60" s="63"/>
      <c r="W60" s="66"/>
      <c r="X60" s="65"/>
      <c r="Y60" s="65"/>
      <c r="Z60" s="65"/>
      <c r="AA60" s="65"/>
      <c r="AB60" s="65"/>
      <c r="AC60" s="65"/>
      <c r="AD60" s="65"/>
    </row>
    <row r="61" spans="22:30" s="1" customFormat="1" ht="11.25">
      <c r="V61" s="63"/>
      <c r="W61" s="66"/>
      <c r="X61" s="65"/>
      <c r="Y61" s="65"/>
      <c r="Z61" s="65"/>
      <c r="AA61" s="65"/>
      <c r="AB61" s="65"/>
      <c r="AC61" s="65"/>
      <c r="AD61" s="65"/>
    </row>
    <row r="62" spans="22:30" s="1" customFormat="1" ht="12.75" customHeight="1">
      <c r="V62" s="63"/>
      <c r="W62" s="66"/>
      <c r="X62" s="65"/>
      <c r="Y62" s="65"/>
      <c r="Z62" s="65"/>
      <c r="AA62" s="65"/>
      <c r="AB62" s="65"/>
      <c r="AC62" s="65"/>
      <c r="AD62" s="65"/>
    </row>
    <row r="63" spans="22:30" s="1" customFormat="1" ht="11.25">
      <c r="V63" s="63"/>
      <c r="W63" s="66"/>
      <c r="X63" s="65"/>
      <c r="Y63" s="65"/>
      <c r="Z63" s="65"/>
      <c r="AA63" s="65"/>
      <c r="AB63" s="65"/>
      <c r="AC63" s="65"/>
      <c r="AD63" s="65"/>
    </row>
    <row r="64" spans="22:30" s="1" customFormat="1" ht="11.25">
      <c r="V64" s="63"/>
      <c r="W64" s="66"/>
      <c r="X64" s="65"/>
      <c r="Y64" s="65"/>
      <c r="Z64" s="65"/>
      <c r="AA64" s="65"/>
      <c r="AB64" s="65"/>
      <c r="AC64" s="65"/>
      <c r="AD64" s="65"/>
    </row>
    <row r="65" spans="8:21"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8:21"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8:21"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8:21"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</sheetData>
  <mergeCells count="9">
    <mergeCell ref="E30:F30"/>
    <mergeCell ref="C37:D37"/>
    <mergeCell ref="E37:F37"/>
    <mergeCell ref="C4:D4"/>
    <mergeCell ref="C5:D5"/>
    <mergeCell ref="C7:D7"/>
    <mergeCell ref="E9:F9"/>
    <mergeCell ref="E16:F16"/>
    <mergeCell ref="E23:F23"/>
  </mergeCells>
  <phoneticPr fontId="2"/>
  <hyperlinks>
    <hyperlink ref="X3" r:id="rId1"/>
  </hyperlinks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C2:W64"/>
  <sheetViews>
    <sheetView workbookViewId="0">
      <selection activeCell="S9" sqref="H9:S9"/>
    </sheetView>
  </sheetViews>
  <sheetFormatPr defaultRowHeight="13.5"/>
  <cols>
    <col min="1" max="1" width="3.25" customWidth="1"/>
    <col min="2" max="2" width="2.75" customWidth="1"/>
    <col min="3" max="3" width="10.75" customWidth="1"/>
    <col min="4" max="4" width="15.625" customWidth="1"/>
    <col min="5" max="5" width="10.625" customWidth="1"/>
    <col min="6" max="6" width="15.625" customWidth="1"/>
    <col min="20" max="20" width="3.75" customWidth="1"/>
  </cols>
  <sheetData>
    <row r="2" spans="3:19" ht="17.25">
      <c r="C2" s="2" t="s">
        <v>74</v>
      </c>
      <c r="D2" s="1"/>
      <c r="E2" s="1"/>
    </row>
    <row r="3" spans="3:19">
      <c r="C3" s="1"/>
      <c r="D3" s="1"/>
      <c r="E3" s="1"/>
    </row>
    <row r="4" spans="3:19" s="1" customFormat="1" ht="11.25">
      <c r="C4" s="72" t="s">
        <v>33</v>
      </c>
      <c r="D4" s="72"/>
      <c r="E4" s="21">
        <v>43160</v>
      </c>
    </row>
    <row r="5" spans="3:19" s="1" customFormat="1" ht="11.25">
      <c r="C5" s="72" t="s">
        <v>0</v>
      </c>
      <c r="D5" s="72"/>
      <c r="E5" s="19" t="s">
        <v>1</v>
      </c>
    </row>
    <row r="6" spans="3:19" s="1" customFormat="1" ht="11.25">
      <c r="C6" s="62"/>
      <c r="D6" s="62" t="s">
        <v>34</v>
      </c>
      <c r="E6" s="21">
        <v>42826</v>
      </c>
    </row>
    <row r="7" spans="3:19" s="1" customFormat="1" ht="11.25">
      <c r="C7" s="72" t="s">
        <v>2</v>
      </c>
      <c r="D7" s="72"/>
      <c r="E7" s="20">
        <f ca="1">TODAY()</f>
        <v>43004</v>
      </c>
    </row>
    <row r="8" spans="3:19" s="1" customFormat="1" ht="12" thickBot="1">
      <c r="C8" s="62"/>
      <c r="D8" s="3"/>
      <c r="E8" s="3"/>
      <c r="S8" s="1" t="s">
        <v>36</v>
      </c>
    </row>
    <row r="9" spans="3:19" s="1" customFormat="1" ht="14.25" customHeight="1" thickBot="1">
      <c r="C9" s="90" t="s">
        <v>17</v>
      </c>
      <c r="D9" s="31">
        <v>1</v>
      </c>
      <c r="E9" s="88" t="s">
        <v>21</v>
      </c>
      <c r="F9" s="89"/>
      <c r="G9" s="81" t="s">
        <v>32</v>
      </c>
      <c r="H9" s="29">
        <f>$E$6</f>
        <v>42826</v>
      </c>
      <c r="I9" s="29">
        <f>DATE(YEAR(H9),MONTH(H9)+1,1)</f>
        <v>42856</v>
      </c>
      <c r="J9" s="29">
        <f t="shared" ref="J9:S9" si="0">DATE(YEAR(I9),MONTH(I9)+1,1)</f>
        <v>42887</v>
      </c>
      <c r="K9" s="29">
        <f t="shared" si="0"/>
        <v>42917</v>
      </c>
      <c r="L9" s="29">
        <f t="shared" si="0"/>
        <v>42948</v>
      </c>
      <c r="M9" s="29">
        <f t="shared" si="0"/>
        <v>42979</v>
      </c>
      <c r="N9" s="29">
        <f t="shared" si="0"/>
        <v>43009</v>
      </c>
      <c r="O9" s="29">
        <f t="shared" si="0"/>
        <v>43040</v>
      </c>
      <c r="P9" s="29">
        <f t="shared" si="0"/>
        <v>43070</v>
      </c>
      <c r="Q9" s="29">
        <f t="shared" si="0"/>
        <v>43101</v>
      </c>
      <c r="R9" s="29">
        <f t="shared" si="0"/>
        <v>43132</v>
      </c>
      <c r="S9" s="30">
        <f t="shared" si="0"/>
        <v>43160</v>
      </c>
    </row>
    <row r="10" spans="3:19" s="1" customFormat="1" ht="11.25">
      <c r="C10" s="91" t="s">
        <v>15</v>
      </c>
      <c r="D10" s="32" t="s">
        <v>70</v>
      </c>
      <c r="E10" s="82" t="s">
        <v>50</v>
      </c>
      <c r="F10" s="78">
        <v>380000</v>
      </c>
      <c r="G10" s="82" t="s">
        <v>30</v>
      </c>
      <c r="H10" s="28">
        <v>27</v>
      </c>
      <c r="I10" s="28">
        <v>28</v>
      </c>
      <c r="J10" s="28">
        <v>29</v>
      </c>
      <c r="K10" s="28">
        <v>30</v>
      </c>
      <c r="L10" s="28">
        <v>31</v>
      </c>
      <c r="M10" s="28">
        <v>32</v>
      </c>
      <c r="N10" s="28">
        <v>33</v>
      </c>
      <c r="O10" s="28">
        <v>34</v>
      </c>
      <c r="P10" s="28">
        <v>35</v>
      </c>
      <c r="Q10" s="28">
        <v>36</v>
      </c>
      <c r="R10" s="28">
        <v>37</v>
      </c>
      <c r="S10" s="27">
        <v>38</v>
      </c>
    </row>
    <row r="11" spans="3:19" s="1" customFormat="1" ht="11.25">
      <c r="C11" s="92" t="s">
        <v>29</v>
      </c>
      <c r="D11" s="33" t="s">
        <v>71</v>
      </c>
      <c r="E11" s="83" t="s">
        <v>52</v>
      </c>
      <c r="F11" s="79">
        <v>60</v>
      </c>
      <c r="G11" s="83" t="s">
        <v>10</v>
      </c>
      <c r="H11" s="38">
        <v>6333.333333333333</v>
      </c>
      <c r="I11" s="38">
        <v>6333.333333333333</v>
      </c>
      <c r="J11" s="38">
        <v>6333.333333333333</v>
      </c>
      <c r="K11" s="38">
        <v>6333.333333333333</v>
      </c>
      <c r="L11" s="38">
        <v>6333.333333333333</v>
      </c>
      <c r="M11" s="38">
        <v>6333.333333333333</v>
      </c>
      <c r="N11" s="38">
        <v>6333.333333333333</v>
      </c>
      <c r="O11" s="38">
        <v>6333.333333333333</v>
      </c>
      <c r="P11" s="38">
        <v>6333.333333333333</v>
      </c>
      <c r="Q11" s="38">
        <v>6333.333333333333</v>
      </c>
      <c r="R11" s="38">
        <v>6333.333333333333</v>
      </c>
      <c r="S11" s="39">
        <v>6333.333333333333</v>
      </c>
    </row>
    <row r="12" spans="3:19" s="1" customFormat="1" ht="11.25">
      <c r="C12" s="93" t="s">
        <v>61</v>
      </c>
      <c r="D12" s="33" t="s">
        <v>72</v>
      </c>
      <c r="E12" s="83" t="s">
        <v>54</v>
      </c>
      <c r="F12" s="79">
        <v>6900</v>
      </c>
      <c r="G12" s="83" t="s">
        <v>8</v>
      </c>
      <c r="H12" s="23">
        <v>566.66666666666697</v>
      </c>
      <c r="I12" s="23">
        <v>566.66666666666697</v>
      </c>
      <c r="J12" s="23">
        <v>566.66666666666697</v>
      </c>
      <c r="K12" s="23">
        <v>566.66666666666697</v>
      </c>
      <c r="L12" s="23">
        <v>566.66666666666697</v>
      </c>
      <c r="M12" s="23">
        <v>566.66666666666697</v>
      </c>
      <c r="N12" s="23">
        <v>566.66666666666697</v>
      </c>
      <c r="O12" s="23">
        <v>566.66666666666697</v>
      </c>
      <c r="P12" s="23">
        <v>566.66666666666697</v>
      </c>
      <c r="Q12" s="23">
        <v>566.66666666666697</v>
      </c>
      <c r="R12" s="23">
        <v>566.66666666666697</v>
      </c>
      <c r="S12" s="24">
        <v>566.66666666666697</v>
      </c>
    </row>
    <row r="13" spans="3:19" s="1" customFormat="1" ht="11.25">
      <c r="C13" s="93" t="s">
        <v>63</v>
      </c>
      <c r="D13" s="36" t="s">
        <v>73</v>
      </c>
      <c r="E13" s="83" t="s">
        <v>56</v>
      </c>
      <c r="F13" s="77">
        <f>F11*F12</f>
        <v>414000</v>
      </c>
      <c r="G13" s="83" t="s">
        <v>31</v>
      </c>
      <c r="H13" s="38">
        <v>6900</v>
      </c>
      <c r="I13" s="38">
        <v>6900</v>
      </c>
      <c r="J13" s="38">
        <v>6900</v>
      </c>
      <c r="K13" s="38">
        <v>6900</v>
      </c>
      <c r="L13" s="38">
        <v>6900</v>
      </c>
      <c r="M13" s="38">
        <v>6900</v>
      </c>
      <c r="N13" s="38">
        <v>6900</v>
      </c>
      <c r="O13" s="38">
        <v>6900</v>
      </c>
      <c r="P13" s="38">
        <v>6900</v>
      </c>
      <c r="Q13" s="38">
        <v>6900</v>
      </c>
      <c r="R13" s="38">
        <v>6900</v>
      </c>
      <c r="S13" s="39">
        <v>6900</v>
      </c>
    </row>
    <row r="14" spans="3:19" s="1" customFormat="1" ht="12" thickBot="1">
      <c r="C14" s="94" t="s">
        <v>65</v>
      </c>
      <c r="D14" s="80">
        <f>(F13/F10-1)/F11*12</f>
        <v>1.7894736842105276E-2</v>
      </c>
      <c r="E14" s="84" t="s">
        <v>67</v>
      </c>
      <c r="F14" s="35">
        <v>42979</v>
      </c>
      <c r="G14" s="84" t="s">
        <v>11</v>
      </c>
      <c r="H14" s="26">
        <v>227700</v>
      </c>
      <c r="I14" s="26">
        <v>220800</v>
      </c>
      <c r="J14" s="26">
        <v>213900</v>
      </c>
      <c r="K14" s="26">
        <v>207000</v>
      </c>
      <c r="L14" s="26">
        <v>200100</v>
      </c>
      <c r="M14" s="26">
        <v>193200</v>
      </c>
      <c r="N14" s="26">
        <v>186300</v>
      </c>
      <c r="O14" s="26">
        <v>179400</v>
      </c>
      <c r="P14" s="26">
        <v>172500</v>
      </c>
      <c r="Q14" s="26">
        <v>165600</v>
      </c>
      <c r="R14" s="26">
        <v>158700</v>
      </c>
      <c r="S14" s="25">
        <v>151800</v>
      </c>
    </row>
    <row r="15" spans="3:19" s="1" customFormat="1" ht="12" thickBot="1"/>
    <row r="16" spans="3:19" s="1" customFormat="1" ht="12" thickBot="1">
      <c r="C16" s="90" t="s">
        <v>17</v>
      </c>
      <c r="D16" s="31"/>
      <c r="E16" s="88" t="s">
        <v>21</v>
      </c>
      <c r="F16" s="89"/>
      <c r="G16" s="81" t="s">
        <v>32</v>
      </c>
      <c r="H16" s="29">
        <f>$E$6</f>
        <v>42826</v>
      </c>
      <c r="I16" s="29">
        <f>DATE(YEAR(H16),MONTH(H16)+1,1)</f>
        <v>42856</v>
      </c>
      <c r="J16" s="29">
        <f t="shared" ref="J16:S16" si="1">DATE(YEAR(I16),MONTH(I16)+1,1)</f>
        <v>42887</v>
      </c>
      <c r="K16" s="29">
        <f t="shared" si="1"/>
        <v>42917</v>
      </c>
      <c r="L16" s="29">
        <f t="shared" si="1"/>
        <v>42948</v>
      </c>
      <c r="M16" s="29">
        <f t="shared" si="1"/>
        <v>42979</v>
      </c>
      <c r="N16" s="29">
        <f t="shared" si="1"/>
        <v>43009</v>
      </c>
      <c r="O16" s="29">
        <f t="shared" si="1"/>
        <v>43040</v>
      </c>
      <c r="P16" s="29">
        <f t="shared" si="1"/>
        <v>43070</v>
      </c>
      <c r="Q16" s="29">
        <f t="shared" si="1"/>
        <v>43101</v>
      </c>
      <c r="R16" s="29">
        <f t="shared" si="1"/>
        <v>43132</v>
      </c>
      <c r="S16" s="30">
        <f t="shared" si="1"/>
        <v>43160</v>
      </c>
    </row>
    <row r="17" spans="3:19" s="1" customFormat="1" ht="11.25">
      <c r="C17" s="91" t="s">
        <v>15</v>
      </c>
      <c r="D17" s="32"/>
      <c r="E17" s="82" t="s">
        <v>50</v>
      </c>
      <c r="F17" s="78"/>
      <c r="G17" s="82" t="s">
        <v>30</v>
      </c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7"/>
    </row>
    <row r="18" spans="3:19" s="1" customFormat="1" ht="11.25">
      <c r="C18" s="92" t="s">
        <v>29</v>
      </c>
      <c r="D18" s="33"/>
      <c r="E18" s="83" t="s">
        <v>52</v>
      </c>
      <c r="F18" s="79"/>
      <c r="G18" s="83" t="s">
        <v>10</v>
      </c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9"/>
    </row>
    <row r="19" spans="3:19" s="1" customFormat="1" ht="11.25">
      <c r="C19" s="93" t="s">
        <v>61</v>
      </c>
      <c r="D19" s="33"/>
      <c r="E19" s="83" t="s">
        <v>54</v>
      </c>
      <c r="F19" s="79"/>
      <c r="G19" s="83" t="s">
        <v>8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4"/>
    </row>
    <row r="20" spans="3:19" s="1" customFormat="1" ht="11.25">
      <c r="C20" s="93" t="s">
        <v>63</v>
      </c>
      <c r="D20" s="36"/>
      <c r="E20" s="83" t="s">
        <v>56</v>
      </c>
      <c r="F20" s="77"/>
      <c r="G20" s="83" t="s">
        <v>31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9"/>
    </row>
    <row r="21" spans="3:19" s="1" customFormat="1" ht="12" thickBot="1">
      <c r="C21" s="94" t="s">
        <v>65</v>
      </c>
      <c r="D21" s="80" t="e">
        <f>(F20/F17-1)/F18*12</f>
        <v>#DIV/0!</v>
      </c>
      <c r="E21" s="84" t="s">
        <v>67</v>
      </c>
      <c r="F21" s="35"/>
      <c r="G21" s="84" t="s">
        <v>11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</row>
    <row r="22" spans="3:19" s="1" customFormat="1" ht="12" thickBot="1">
      <c r="H22" s="22"/>
      <c r="I22" s="22"/>
      <c r="J22" s="22"/>
    </row>
    <row r="23" spans="3:19" s="1" customFormat="1" ht="12" thickBot="1">
      <c r="C23" s="90" t="s">
        <v>17</v>
      </c>
      <c r="D23" s="31"/>
      <c r="E23" s="88" t="s">
        <v>21</v>
      </c>
      <c r="F23" s="89"/>
      <c r="G23" s="81" t="s">
        <v>32</v>
      </c>
      <c r="H23" s="29">
        <f>$E$6</f>
        <v>42826</v>
      </c>
      <c r="I23" s="29">
        <f>DATE(YEAR(H23),MONTH(H23)+1,1)</f>
        <v>42856</v>
      </c>
      <c r="J23" s="29">
        <f t="shared" ref="J23:S23" si="2">DATE(YEAR(I23),MONTH(I23)+1,1)</f>
        <v>42887</v>
      </c>
      <c r="K23" s="29">
        <f t="shared" si="2"/>
        <v>42917</v>
      </c>
      <c r="L23" s="29">
        <f t="shared" si="2"/>
        <v>42948</v>
      </c>
      <c r="M23" s="29">
        <f t="shared" si="2"/>
        <v>42979</v>
      </c>
      <c r="N23" s="29">
        <f t="shared" si="2"/>
        <v>43009</v>
      </c>
      <c r="O23" s="29">
        <f t="shared" si="2"/>
        <v>43040</v>
      </c>
      <c r="P23" s="29">
        <f t="shared" si="2"/>
        <v>43070</v>
      </c>
      <c r="Q23" s="29">
        <f t="shared" si="2"/>
        <v>43101</v>
      </c>
      <c r="R23" s="29">
        <f t="shared" si="2"/>
        <v>43132</v>
      </c>
      <c r="S23" s="30">
        <f t="shared" si="2"/>
        <v>43160</v>
      </c>
    </row>
    <row r="24" spans="3:19" s="1" customFormat="1" ht="11.25">
      <c r="C24" s="91" t="s">
        <v>15</v>
      </c>
      <c r="D24" s="32"/>
      <c r="E24" s="82" t="s">
        <v>50</v>
      </c>
      <c r="F24" s="78"/>
      <c r="G24" s="82" t="s">
        <v>30</v>
      </c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7"/>
    </row>
    <row r="25" spans="3:19" s="1" customFormat="1" ht="11.25">
      <c r="C25" s="92" t="s">
        <v>29</v>
      </c>
      <c r="D25" s="33"/>
      <c r="E25" s="83" t="s">
        <v>52</v>
      </c>
      <c r="F25" s="79"/>
      <c r="G25" s="83" t="s">
        <v>10</v>
      </c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</row>
    <row r="26" spans="3:19" s="1" customFormat="1" ht="11.25">
      <c r="C26" s="93" t="s">
        <v>61</v>
      </c>
      <c r="D26" s="33"/>
      <c r="E26" s="83" t="s">
        <v>54</v>
      </c>
      <c r="F26" s="79"/>
      <c r="G26" s="83" t="s">
        <v>8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4"/>
    </row>
    <row r="27" spans="3:19" s="1" customFormat="1" ht="11.25">
      <c r="C27" s="93" t="s">
        <v>63</v>
      </c>
      <c r="D27" s="36"/>
      <c r="E27" s="83" t="s">
        <v>56</v>
      </c>
      <c r="F27" s="77"/>
      <c r="G27" s="83" t="s">
        <v>31</v>
      </c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</row>
    <row r="28" spans="3:19" s="1" customFormat="1" ht="12" thickBot="1">
      <c r="C28" s="94" t="s">
        <v>65</v>
      </c>
      <c r="D28" s="80" t="e">
        <f>(F27/F24-1)/F25*12</f>
        <v>#DIV/0!</v>
      </c>
      <c r="E28" s="84" t="s">
        <v>67</v>
      </c>
      <c r="F28" s="35"/>
      <c r="G28" s="84" t="s">
        <v>11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5"/>
    </row>
    <row r="29" spans="3:19" s="1" customFormat="1" ht="12" thickBot="1">
      <c r="H29" s="22"/>
      <c r="I29" s="22"/>
      <c r="J29" s="22"/>
    </row>
    <row r="30" spans="3:19" s="1" customFormat="1" ht="12" thickBot="1">
      <c r="C30" s="90" t="s">
        <v>17</v>
      </c>
      <c r="D30" s="31"/>
      <c r="E30" s="88" t="s">
        <v>21</v>
      </c>
      <c r="F30" s="89"/>
      <c r="G30" s="81" t="s">
        <v>32</v>
      </c>
      <c r="H30" s="29">
        <f>$E$6</f>
        <v>42826</v>
      </c>
      <c r="I30" s="29">
        <f>DATE(YEAR(H30),MONTH(H30)+1,1)</f>
        <v>42856</v>
      </c>
      <c r="J30" s="29">
        <f t="shared" ref="J30:S30" si="3">DATE(YEAR(I30),MONTH(I30)+1,1)</f>
        <v>42887</v>
      </c>
      <c r="K30" s="29">
        <f t="shared" si="3"/>
        <v>42917</v>
      </c>
      <c r="L30" s="29">
        <f t="shared" si="3"/>
        <v>42948</v>
      </c>
      <c r="M30" s="29">
        <f t="shared" si="3"/>
        <v>42979</v>
      </c>
      <c r="N30" s="29">
        <f t="shared" si="3"/>
        <v>43009</v>
      </c>
      <c r="O30" s="29">
        <f t="shared" si="3"/>
        <v>43040</v>
      </c>
      <c r="P30" s="29">
        <f t="shared" si="3"/>
        <v>43070</v>
      </c>
      <c r="Q30" s="29">
        <f t="shared" si="3"/>
        <v>43101</v>
      </c>
      <c r="R30" s="29">
        <f t="shared" si="3"/>
        <v>43132</v>
      </c>
      <c r="S30" s="30">
        <f t="shared" si="3"/>
        <v>43160</v>
      </c>
    </row>
    <row r="31" spans="3:19" s="1" customFormat="1" ht="11.25">
      <c r="C31" s="91" t="s">
        <v>15</v>
      </c>
      <c r="D31" s="32"/>
      <c r="E31" s="82" t="s">
        <v>50</v>
      </c>
      <c r="F31" s="78"/>
      <c r="G31" s="82" t="s">
        <v>30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</row>
    <row r="32" spans="3:19" s="1" customFormat="1" ht="11.25">
      <c r="C32" s="92" t="s">
        <v>29</v>
      </c>
      <c r="D32" s="33"/>
      <c r="E32" s="83" t="s">
        <v>52</v>
      </c>
      <c r="F32" s="79"/>
      <c r="G32" s="83" t="s">
        <v>10</v>
      </c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</row>
    <row r="33" spans="3:23" s="1" customFormat="1" ht="11.25">
      <c r="C33" s="93" t="s">
        <v>61</v>
      </c>
      <c r="D33" s="33"/>
      <c r="E33" s="83" t="s">
        <v>54</v>
      </c>
      <c r="F33" s="79"/>
      <c r="G33" s="83" t="s">
        <v>8</v>
      </c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4"/>
    </row>
    <row r="34" spans="3:23" s="1" customFormat="1" ht="11.25">
      <c r="C34" s="93" t="s">
        <v>63</v>
      </c>
      <c r="D34" s="36"/>
      <c r="E34" s="83" t="s">
        <v>56</v>
      </c>
      <c r="F34" s="77"/>
      <c r="G34" s="83" t="s">
        <v>31</v>
      </c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9"/>
    </row>
    <row r="35" spans="3:23" s="1" customFormat="1" ht="12" thickBot="1">
      <c r="C35" s="94" t="s">
        <v>65</v>
      </c>
      <c r="D35" s="80" t="e">
        <f>(F34/F31-1)/F32*12</f>
        <v>#DIV/0!</v>
      </c>
      <c r="E35" s="84" t="s">
        <v>67</v>
      </c>
      <c r="F35" s="35"/>
      <c r="G35" s="84" t="s">
        <v>11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5"/>
    </row>
    <row r="36" spans="3:23" s="1" customFormat="1" ht="12" thickBot="1"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</row>
    <row r="37" spans="3:23" s="1" customFormat="1" ht="12" thickBot="1">
      <c r="C37" s="70" t="s">
        <v>42</v>
      </c>
      <c r="D37" s="71"/>
      <c r="E37" s="70" t="s">
        <v>21</v>
      </c>
      <c r="F37" s="71"/>
      <c r="G37" s="48" t="s">
        <v>32</v>
      </c>
      <c r="H37" s="29">
        <f>$E$6</f>
        <v>42826</v>
      </c>
      <c r="I37" s="29">
        <f>DATE(YEAR(H37),MONTH(H37)+1,1)</f>
        <v>42856</v>
      </c>
      <c r="J37" s="29">
        <f t="shared" ref="J37:S37" si="4">DATE(YEAR(I37),MONTH(I37)+1,1)</f>
        <v>42887</v>
      </c>
      <c r="K37" s="29">
        <f t="shared" si="4"/>
        <v>42917</v>
      </c>
      <c r="L37" s="29">
        <f t="shared" si="4"/>
        <v>42948</v>
      </c>
      <c r="M37" s="29">
        <f t="shared" si="4"/>
        <v>42979</v>
      </c>
      <c r="N37" s="29">
        <f t="shared" si="4"/>
        <v>43009</v>
      </c>
      <c r="O37" s="29">
        <f t="shared" si="4"/>
        <v>43040</v>
      </c>
      <c r="P37" s="29">
        <f t="shared" si="4"/>
        <v>43070</v>
      </c>
      <c r="Q37" s="29">
        <f t="shared" si="4"/>
        <v>43101</v>
      </c>
      <c r="R37" s="29">
        <f t="shared" si="4"/>
        <v>43132</v>
      </c>
      <c r="S37" s="30">
        <f t="shared" si="4"/>
        <v>43160</v>
      </c>
      <c r="T37" s="22"/>
      <c r="U37" s="22"/>
      <c r="V37" s="22"/>
      <c r="W37" s="22"/>
    </row>
    <row r="38" spans="3:23" s="1" customFormat="1" ht="11.25">
      <c r="C38" s="42" t="s">
        <v>68</v>
      </c>
      <c r="D38" s="50" t="s">
        <v>5</v>
      </c>
      <c r="E38" s="49" t="s">
        <v>49</v>
      </c>
      <c r="F38" s="50" t="s">
        <v>39</v>
      </c>
      <c r="G38" s="49" t="s">
        <v>30</v>
      </c>
      <c r="H38" s="28" t="s">
        <v>39</v>
      </c>
      <c r="I38" s="28" t="s">
        <v>5</v>
      </c>
      <c r="J38" s="28" t="s">
        <v>5</v>
      </c>
      <c r="K38" s="28" t="s">
        <v>5</v>
      </c>
      <c r="L38" s="28" t="s">
        <v>5</v>
      </c>
      <c r="M38" s="28" t="s">
        <v>5</v>
      </c>
      <c r="N38" s="28" t="s">
        <v>5</v>
      </c>
      <c r="O38" s="28" t="s">
        <v>5</v>
      </c>
      <c r="P38" s="28" t="s">
        <v>5</v>
      </c>
      <c r="Q38" s="28" t="s">
        <v>5</v>
      </c>
      <c r="R38" s="28" t="s">
        <v>5</v>
      </c>
      <c r="S38" s="27" t="s">
        <v>5</v>
      </c>
      <c r="T38" s="22"/>
      <c r="U38" s="22"/>
      <c r="V38" s="22"/>
      <c r="W38" s="22"/>
    </row>
    <row r="39" spans="3:23" s="1" customFormat="1" ht="13.5" customHeight="1">
      <c r="C39" s="43" t="s">
        <v>69</v>
      </c>
      <c r="D39" s="51" t="s">
        <v>5</v>
      </c>
      <c r="E39" s="46" t="s">
        <v>51</v>
      </c>
      <c r="F39" s="50" t="s">
        <v>39</v>
      </c>
      <c r="G39" s="46" t="s">
        <v>10</v>
      </c>
      <c r="H39" s="38">
        <f>H11+H18+H25+H32</f>
        <v>6333.333333333333</v>
      </c>
      <c r="I39" s="38">
        <f t="shared" ref="I39:S39" si="5">I11+I18+I25+I32</f>
        <v>6333.333333333333</v>
      </c>
      <c r="J39" s="38">
        <f t="shared" si="5"/>
        <v>6333.333333333333</v>
      </c>
      <c r="K39" s="38">
        <f t="shared" si="5"/>
        <v>6333.333333333333</v>
      </c>
      <c r="L39" s="38">
        <f t="shared" si="5"/>
        <v>6333.333333333333</v>
      </c>
      <c r="M39" s="38">
        <f t="shared" si="5"/>
        <v>6333.333333333333</v>
      </c>
      <c r="N39" s="38">
        <f t="shared" si="5"/>
        <v>6333.333333333333</v>
      </c>
      <c r="O39" s="38">
        <f t="shared" si="5"/>
        <v>6333.333333333333</v>
      </c>
      <c r="P39" s="38">
        <f t="shared" si="5"/>
        <v>6333.333333333333</v>
      </c>
      <c r="Q39" s="38">
        <f t="shared" si="5"/>
        <v>6333.333333333333</v>
      </c>
      <c r="R39" s="38">
        <f t="shared" si="5"/>
        <v>6333.333333333333</v>
      </c>
      <c r="S39" s="39">
        <f t="shared" si="5"/>
        <v>6333.333333333333</v>
      </c>
    </row>
    <row r="40" spans="3:23" s="1" customFormat="1" ht="13.5" customHeight="1">
      <c r="C40" s="44" t="s">
        <v>60</v>
      </c>
      <c r="D40" s="51" t="s">
        <v>5</v>
      </c>
      <c r="E40" s="46" t="s">
        <v>53</v>
      </c>
      <c r="F40" s="50" t="s">
        <v>39</v>
      </c>
      <c r="G40" s="46" t="s">
        <v>8</v>
      </c>
      <c r="H40" s="23">
        <f t="shared" ref="H40:S42" si="6">H12+H19+H26+H33</f>
        <v>566.66666666666697</v>
      </c>
      <c r="I40" s="23">
        <f t="shared" si="6"/>
        <v>566.66666666666697</v>
      </c>
      <c r="J40" s="23">
        <f t="shared" si="6"/>
        <v>566.66666666666697</v>
      </c>
      <c r="K40" s="23">
        <f t="shared" si="6"/>
        <v>566.66666666666697</v>
      </c>
      <c r="L40" s="23">
        <f t="shared" si="6"/>
        <v>566.66666666666697</v>
      </c>
      <c r="M40" s="23">
        <f t="shared" si="6"/>
        <v>566.66666666666697</v>
      </c>
      <c r="N40" s="23">
        <f t="shared" si="6"/>
        <v>566.66666666666697</v>
      </c>
      <c r="O40" s="23">
        <f t="shared" si="6"/>
        <v>566.66666666666697</v>
      </c>
      <c r="P40" s="23">
        <f t="shared" si="6"/>
        <v>566.66666666666697</v>
      </c>
      <c r="Q40" s="23">
        <f t="shared" si="6"/>
        <v>566.66666666666697</v>
      </c>
      <c r="R40" s="23">
        <f t="shared" si="6"/>
        <v>566.66666666666697</v>
      </c>
      <c r="S40" s="24">
        <f t="shared" si="6"/>
        <v>566.66666666666697</v>
      </c>
    </row>
    <row r="41" spans="3:23" s="1" customFormat="1" ht="13.5" customHeight="1">
      <c r="C41" s="44" t="s">
        <v>62</v>
      </c>
      <c r="D41" s="51" t="s">
        <v>5</v>
      </c>
      <c r="E41" s="46" t="s">
        <v>55</v>
      </c>
      <c r="F41" s="50" t="s">
        <v>39</v>
      </c>
      <c r="G41" s="46" t="s">
        <v>31</v>
      </c>
      <c r="H41" s="38">
        <f t="shared" si="6"/>
        <v>6900</v>
      </c>
      <c r="I41" s="38">
        <f t="shared" si="6"/>
        <v>6900</v>
      </c>
      <c r="J41" s="38">
        <f t="shared" si="6"/>
        <v>6900</v>
      </c>
      <c r="K41" s="38">
        <f t="shared" si="6"/>
        <v>6900</v>
      </c>
      <c r="L41" s="38">
        <f t="shared" si="6"/>
        <v>6900</v>
      </c>
      <c r="M41" s="38">
        <f t="shared" si="6"/>
        <v>6900</v>
      </c>
      <c r="N41" s="38">
        <f t="shared" si="6"/>
        <v>6900</v>
      </c>
      <c r="O41" s="38">
        <f t="shared" si="6"/>
        <v>6900</v>
      </c>
      <c r="P41" s="38">
        <f t="shared" si="6"/>
        <v>6900</v>
      </c>
      <c r="Q41" s="38">
        <f t="shared" si="6"/>
        <v>6900</v>
      </c>
      <c r="R41" s="38">
        <f t="shared" si="6"/>
        <v>6900</v>
      </c>
      <c r="S41" s="39">
        <f t="shared" si="6"/>
        <v>6900</v>
      </c>
    </row>
    <row r="42" spans="3:23" s="1" customFormat="1" ht="14.25" customHeight="1" thickBot="1">
      <c r="C42" s="45" t="s">
        <v>64</v>
      </c>
      <c r="D42" s="76" t="s">
        <v>5</v>
      </c>
      <c r="E42" s="47" t="s">
        <v>66</v>
      </c>
      <c r="F42" s="52" t="s">
        <v>39</v>
      </c>
      <c r="G42" s="47" t="s">
        <v>11</v>
      </c>
      <c r="H42" s="26">
        <f t="shared" si="6"/>
        <v>227700</v>
      </c>
      <c r="I42" s="26">
        <f t="shared" si="6"/>
        <v>220800</v>
      </c>
      <c r="J42" s="26">
        <f t="shared" si="6"/>
        <v>213900</v>
      </c>
      <c r="K42" s="26">
        <f t="shared" si="6"/>
        <v>207000</v>
      </c>
      <c r="L42" s="26">
        <f t="shared" si="6"/>
        <v>200100</v>
      </c>
      <c r="M42" s="26">
        <f t="shared" si="6"/>
        <v>193200</v>
      </c>
      <c r="N42" s="26">
        <f t="shared" si="6"/>
        <v>186300</v>
      </c>
      <c r="O42" s="26">
        <f t="shared" si="6"/>
        <v>179400</v>
      </c>
      <c r="P42" s="26">
        <f t="shared" si="6"/>
        <v>172500</v>
      </c>
      <c r="Q42" s="26">
        <f t="shared" si="6"/>
        <v>165600</v>
      </c>
      <c r="R42" s="26">
        <f t="shared" si="6"/>
        <v>158700</v>
      </c>
      <c r="S42" s="25">
        <f t="shared" si="6"/>
        <v>151800</v>
      </c>
    </row>
    <row r="43" spans="3:23" s="1" customFormat="1" ht="11.25"/>
    <row r="44" spans="3:23" s="1" customFormat="1" ht="11.25"/>
    <row r="45" spans="3:23" s="1" customFormat="1" ht="11.25"/>
    <row r="46" spans="3:23" s="1" customFormat="1" ht="11.25"/>
    <row r="47" spans="3:23" s="1" customFormat="1" ht="11.25"/>
    <row r="48" spans="3:23" s="1" customFormat="1" ht="11.25"/>
    <row r="49" s="1" customFormat="1" ht="11.25"/>
    <row r="50" s="1" customFormat="1" ht="11.25"/>
    <row r="51" s="1" customFormat="1" ht="11.25"/>
    <row r="52" s="1" customFormat="1" ht="11.25"/>
    <row r="53" s="1" customFormat="1" ht="11.25"/>
    <row r="54" s="1" customFormat="1" ht="11.25"/>
    <row r="55" s="1" customFormat="1" ht="11.25"/>
    <row r="56" s="1" customFormat="1" ht="11.25"/>
    <row r="57" s="1" customFormat="1" ht="11.25"/>
    <row r="58" s="1" customFormat="1" ht="11.25"/>
    <row r="59" s="1" customFormat="1" ht="11.25"/>
    <row r="60" s="1" customFormat="1" ht="11.25"/>
    <row r="61" s="1" customFormat="1" ht="11.25"/>
    <row r="62" s="1" customFormat="1" ht="12.75" customHeight="1"/>
    <row r="63" s="1" customFormat="1" ht="11.25"/>
    <row r="64" s="1" customFormat="1" ht="11.25"/>
  </sheetData>
  <mergeCells count="9">
    <mergeCell ref="E30:F30"/>
    <mergeCell ref="C37:D37"/>
    <mergeCell ref="E37:F37"/>
    <mergeCell ref="C4:D4"/>
    <mergeCell ref="C5:D5"/>
    <mergeCell ref="C7:D7"/>
    <mergeCell ref="E9:F9"/>
    <mergeCell ref="E16:F16"/>
    <mergeCell ref="E23:F23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C2:W68"/>
  <sheetViews>
    <sheetView workbookViewId="0">
      <selection activeCell="J41" sqref="J41"/>
    </sheetView>
  </sheetViews>
  <sheetFormatPr defaultRowHeight="13.5"/>
  <cols>
    <col min="1" max="1" width="3.25" customWidth="1"/>
    <col min="2" max="2" width="2.75" customWidth="1"/>
    <col min="3" max="3" width="10.75" customWidth="1"/>
    <col min="4" max="4" width="15.625" customWidth="1"/>
    <col min="5" max="5" width="10.625" customWidth="1"/>
    <col min="6" max="6" width="15.625" customWidth="1"/>
    <col min="20" max="20" width="3.75" customWidth="1"/>
  </cols>
  <sheetData>
    <row r="2" spans="3:19" ht="17.25">
      <c r="C2" s="2" t="s">
        <v>14</v>
      </c>
      <c r="D2" s="1"/>
      <c r="E2" s="1"/>
    </row>
    <row r="3" spans="3:19">
      <c r="C3" s="1"/>
      <c r="D3" s="1"/>
      <c r="E3" s="1"/>
    </row>
    <row r="4" spans="3:19" s="1" customFormat="1" ht="11.25">
      <c r="C4" s="72" t="s">
        <v>33</v>
      </c>
      <c r="D4" s="72"/>
      <c r="E4" s="21">
        <v>43160</v>
      </c>
    </row>
    <row r="5" spans="3:19" s="1" customFormat="1" ht="11.25">
      <c r="C5" s="72" t="s">
        <v>0</v>
      </c>
      <c r="D5" s="72"/>
      <c r="E5" s="19" t="s">
        <v>1</v>
      </c>
    </row>
    <row r="6" spans="3:19" s="1" customFormat="1" ht="11.25">
      <c r="C6" s="18"/>
      <c r="D6" s="18" t="s">
        <v>34</v>
      </c>
      <c r="E6" s="21">
        <v>42826</v>
      </c>
    </row>
    <row r="7" spans="3:19" s="1" customFormat="1" ht="11.25">
      <c r="C7" s="72" t="s">
        <v>2</v>
      </c>
      <c r="D7" s="72"/>
      <c r="E7" s="20">
        <f ca="1">TODAY()</f>
        <v>43004</v>
      </c>
    </row>
    <row r="8" spans="3:19" s="1" customFormat="1" ht="12" thickBot="1">
      <c r="C8" s="18"/>
      <c r="D8" s="3"/>
      <c r="E8" s="3"/>
      <c r="S8" s="1" t="s">
        <v>36</v>
      </c>
    </row>
    <row r="9" spans="3:19" s="1" customFormat="1" ht="14.25" customHeight="1" thickBot="1">
      <c r="C9" s="57" t="s">
        <v>17</v>
      </c>
      <c r="D9" s="31"/>
      <c r="E9" s="68" t="s">
        <v>21</v>
      </c>
      <c r="F9" s="69"/>
      <c r="G9" s="53" t="s">
        <v>32</v>
      </c>
      <c r="H9" s="29">
        <f>$E$6</f>
        <v>42826</v>
      </c>
      <c r="I9" s="29">
        <f>DATE(YEAR(H9),MONTH(H9)+1,1)</f>
        <v>42856</v>
      </c>
      <c r="J9" s="29">
        <f t="shared" ref="J9:S9" si="0">DATE(YEAR(I9),MONTH(I9)+1,1)</f>
        <v>42887</v>
      </c>
      <c r="K9" s="29">
        <f t="shared" si="0"/>
        <v>42917</v>
      </c>
      <c r="L9" s="29">
        <f t="shared" si="0"/>
        <v>42948</v>
      </c>
      <c r="M9" s="29">
        <f t="shared" si="0"/>
        <v>42979</v>
      </c>
      <c r="N9" s="29">
        <f t="shared" si="0"/>
        <v>43009</v>
      </c>
      <c r="O9" s="29">
        <f t="shared" si="0"/>
        <v>43040</v>
      </c>
      <c r="P9" s="29">
        <f t="shared" si="0"/>
        <v>43070</v>
      </c>
      <c r="Q9" s="29">
        <f t="shared" si="0"/>
        <v>43101</v>
      </c>
      <c r="R9" s="29">
        <f t="shared" si="0"/>
        <v>43132</v>
      </c>
      <c r="S9" s="30">
        <f t="shared" si="0"/>
        <v>43160</v>
      </c>
    </row>
    <row r="10" spans="3:19" s="1" customFormat="1" ht="11.25">
      <c r="C10" s="58" t="s">
        <v>15</v>
      </c>
      <c r="D10" s="32"/>
      <c r="E10" s="54" t="s">
        <v>22</v>
      </c>
      <c r="F10" s="32"/>
      <c r="G10" s="54" t="s">
        <v>30</v>
      </c>
      <c r="H10" s="28">
        <v>10</v>
      </c>
      <c r="I10" s="28">
        <v>11</v>
      </c>
      <c r="J10" s="28">
        <v>12</v>
      </c>
      <c r="K10" s="28">
        <v>13</v>
      </c>
      <c r="L10" s="28">
        <v>14</v>
      </c>
      <c r="M10" s="28">
        <v>15</v>
      </c>
      <c r="N10" s="28">
        <v>16</v>
      </c>
      <c r="O10" s="28">
        <v>17</v>
      </c>
      <c r="P10" s="28">
        <v>18</v>
      </c>
      <c r="Q10" s="28">
        <v>19</v>
      </c>
      <c r="R10" s="28">
        <v>20</v>
      </c>
      <c r="S10" s="27">
        <v>21</v>
      </c>
    </row>
    <row r="11" spans="3:19" s="1" customFormat="1" ht="11.25">
      <c r="C11" s="59" t="s">
        <v>29</v>
      </c>
      <c r="D11" s="33"/>
      <c r="E11" s="55" t="s">
        <v>24</v>
      </c>
      <c r="F11" s="33"/>
      <c r="G11" s="55" t="s">
        <v>10</v>
      </c>
      <c r="H11" s="38">
        <v>166666.66666666666</v>
      </c>
      <c r="I11" s="38">
        <v>166666.66666666666</v>
      </c>
      <c r="J11" s="38">
        <v>166666.66666666666</v>
      </c>
      <c r="K11" s="38">
        <v>166666.66666666666</v>
      </c>
      <c r="L11" s="38">
        <v>166666.66666666666</v>
      </c>
      <c r="M11" s="38">
        <v>166666.66666666666</v>
      </c>
      <c r="N11" s="38">
        <v>166666.66666666666</v>
      </c>
      <c r="O11" s="38">
        <v>166666.66666666666</v>
      </c>
      <c r="P11" s="38">
        <v>166666.66666666666</v>
      </c>
      <c r="Q11" s="38">
        <v>166666.66666666666</v>
      </c>
      <c r="R11" s="38">
        <v>166666.66666666666</v>
      </c>
      <c r="S11" s="39">
        <v>166666.66666666666</v>
      </c>
    </row>
    <row r="12" spans="3:19" s="1" customFormat="1" ht="11.25">
      <c r="C12" s="60" t="s">
        <v>16</v>
      </c>
      <c r="D12" s="33"/>
      <c r="E12" s="55" t="s">
        <v>25</v>
      </c>
      <c r="F12" s="33"/>
      <c r="G12" s="55" t="s">
        <v>8</v>
      </c>
      <c r="H12" s="23">
        <v>38194.444444444445</v>
      </c>
      <c r="I12" s="23">
        <v>37847.222222222226</v>
      </c>
      <c r="J12" s="23">
        <v>37500</v>
      </c>
      <c r="K12" s="23">
        <v>37152.777777777774</v>
      </c>
      <c r="L12" s="23">
        <v>36805.555555555555</v>
      </c>
      <c r="M12" s="23">
        <v>36458.333333333336</v>
      </c>
      <c r="N12" s="23">
        <v>36111.111111111109</v>
      </c>
      <c r="O12" s="23">
        <v>35763.888888888891</v>
      </c>
      <c r="P12" s="23">
        <v>35416.666666666664</v>
      </c>
      <c r="Q12" s="23">
        <v>35069.444444444445</v>
      </c>
      <c r="R12" s="23">
        <v>34722.222222222219</v>
      </c>
      <c r="S12" s="24">
        <v>34375</v>
      </c>
    </row>
    <row r="13" spans="3:19" s="1" customFormat="1" ht="11.25">
      <c r="C13" s="60" t="s">
        <v>6</v>
      </c>
      <c r="D13" s="36"/>
      <c r="E13" s="55" t="s">
        <v>27</v>
      </c>
      <c r="F13" s="34"/>
      <c r="G13" s="55" t="s">
        <v>31</v>
      </c>
      <c r="H13" s="38">
        <v>204861.11111111109</v>
      </c>
      <c r="I13" s="38">
        <v>204513.88888888888</v>
      </c>
      <c r="J13" s="38">
        <v>204166.66666666666</v>
      </c>
      <c r="K13" s="38">
        <v>203819.44444444444</v>
      </c>
      <c r="L13" s="38">
        <v>203472.22222222222</v>
      </c>
      <c r="M13" s="38">
        <v>203125</v>
      </c>
      <c r="N13" s="38">
        <v>202777.77777777775</v>
      </c>
      <c r="O13" s="38">
        <v>202430.55555555556</v>
      </c>
      <c r="P13" s="38">
        <v>202083.33333333331</v>
      </c>
      <c r="Q13" s="38">
        <v>201736.11111111109</v>
      </c>
      <c r="R13" s="38">
        <v>201388.88888888888</v>
      </c>
      <c r="S13" s="39">
        <v>201041.66666666666</v>
      </c>
    </row>
    <row r="14" spans="3:19" s="1" customFormat="1" ht="12" thickBot="1">
      <c r="C14" s="61" t="s">
        <v>20</v>
      </c>
      <c r="D14" s="37"/>
      <c r="E14" s="56" t="s">
        <v>26</v>
      </c>
      <c r="F14" s="35"/>
      <c r="G14" s="56" t="s">
        <v>11</v>
      </c>
      <c r="H14" s="26">
        <v>18333333.333333321</v>
      </c>
      <c r="I14" s="26">
        <v>18166666.666666653</v>
      </c>
      <c r="J14" s="26">
        <v>17999999.999999985</v>
      </c>
      <c r="K14" s="26">
        <v>17833333.333333317</v>
      </c>
      <c r="L14" s="26">
        <v>17666666.666666649</v>
      </c>
      <c r="M14" s="26">
        <v>17499999.999999981</v>
      </c>
      <c r="N14" s="26">
        <v>17333333.333333313</v>
      </c>
      <c r="O14" s="26">
        <v>17166666.666666646</v>
      </c>
      <c r="P14" s="26">
        <v>16999999.999999978</v>
      </c>
      <c r="Q14" s="26">
        <v>16833333.33333331</v>
      </c>
      <c r="R14" s="26">
        <v>16666666.666666644</v>
      </c>
      <c r="S14" s="25">
        <v>16499999.999999978</v>
      </c>
    </row>
    <row r="15" spans="3:19" s="1" customFormat="1" ht="12" thickBot="1"/>
    <row r="16" spans="3:19" s="1" customFormat="1" ht="12" thickBot="1">
      <c r="C16" s="57" t="s">
        <v>17</v>
      </c>
      <c r="D16" s="31"/>
      <c r="E16" s="68" t="s">
        <v>21</v>
      </c>
      <c r="F16" s="69"/>
      <c r="G16" s="53" t="s">
        <v>32</v>
      </c>
      <c r="H16" s="29">
        <f>$E$6</f>
        <v>42826</v>
      </c>
      <c r="I16" s="29">
        <f>DATE(YEAR(H16),MONTH(H16)+1,1)</f>
        <v>42856</v>
      </c>
      <c r="J16" s="29">
        <f t="shared" ref="J16:S16" si="1">DATE(YEAR(I16),MONTH(I16)+1,1)</f>
        <v>42887</v>
      </c>
      <c r="K16" s="29">
        <f t="shared" si="1"/>
        <v>42917</v>
      </c>
      <c r="L16" s="29">
        <f t="shared" si="1"/>
        <v>42948</v>
      </c>
      <c r="M16" s="29">
        <f t="shared" si="1"/>
        <v>42979</v>
      </c>
      <c r="N16" s="29">
        <f t="shared" si="1"/>
        <v>43009</v>
      </c>
      <c r="O16" s="29">
        <f t="shared" si="1"/>
        <v>43040</v>
      </c>
      <c r="P16" s="29">
        <f t="shared" si="1"/>
        <v>43070</v>
      </c>
      <c r="Q16" s="29">
        <f t="shared" si="1"/>
        <v>43101</v>
      </c>
      <c r="R16" s="29">
        <f t="shared" si="1"/>
        <v>43132</v>
      </c>
      <c r="S16" s="30">
        <f t="shared" si="1"/>
        <v>43160</v>
      </c>
    </row>
    <row r="17" spans="3:19" s="1" customFormat="1" ht="11.25">
      <c r="C17" s="58" t="s">
        <v>15</v>
      </c>
      <c r="D17" s="32"/>
      <c r="E17" s="54" t="s">
        <v>22</v>
      </c>
      <c r="F17" s="32"/>
      <c r="G17" s="54" t="s">
        <v>30</v>
      </c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7"/>
    </row>
    <row r="18" spans="3:19" s="1" customFormat="1" ht="11.25">
      <c r="C18" s="59" t="s">
        <v>29</v>
      </c>
      <c r="D18" s="33"/>
      <c r="E18" s="55" t="s">
        <v>24</v>
      </c>
      <c r="F18" s="33"/>
      <c r="G18" s="55" t="s">
        <v>10</v>
      </c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9"/>
    </row>
    <row r="19" spans="3:19" s="1" customFormat="1" ht="11.25">
      <c r="C19" s="60" t="s">
        <v>16</v>
      </c>
      <c r="D19" s="33"/>
      <c r="E19" s="55" t="s">
        <v>25</v>
      </c>
      <c r="F19" s="33"/>
      <c r="G19" s="55" t="s">
        <v>8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4"/>
    </row>
    <row r="20" spans="3:19" s="1" customFormat="1" ht="11.25">
      <c r="C20" s="60" t="s">
        <v>6</v>
      </c>
      <c r="D20" s="36"/>
      <c r="E20" s="55" t="s">
        <v>27</v>
      </c>
      <c r="F20" s="34"/>
      <c r="G20" s="55" t="s">
        <v>31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9"/>
    </row>
    <row r="21" spans="3:19" s="1" customFormat="1" ht="12" thickBot="1">
      <c r="C21" s="61" t="s">
        <v>20</v>
      </c>
      <c r="D21" s="37"/>
      <c r="E21" s="56" t="s">
        <v>26</v>
      </c>
      <c r="F21" s="35"/>
      <c r="G21" s="56" t="s">
        <v>11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</row>
    <row r="22" spans="3:19" s="1" customFormat="1" ht="12" thickBot="1">
      <c r="H22" s="22"/>
      <c r="I22" s="22"/>
      <c r="J22" s="22"/>
    </row>
    <row r="23" spans="3:19" s="1" customFormat="1" ht="12" thickBot="1">
      <c r="C23" s="57" t="s">
        <v>17</v>
      </c>
      <c r="D23" s="31"/>
      <c r="E23" s="68" t="s">
        <v>21</v>
      </c>
      <c r="F23" s="69"/>
      <c r="G23" s="53" t="s">
        <v>32</v>
      </c>
      <c r="H23" s="29">
        <f>$E$6</f>
        <v>42826</v>
      </c>
      <c r="I23" s="29">
        <f>DATE(YEAR(H23),MONTH(H23)+1,1)</f>
        <v>42856</v>
      </c>
      <c r="J23" s="29">
        <f t="shared" ref="J23:S23" si="2">DATE(YEAR(I23),MONTH(I23)+1,1)</f>
        <v>42887</v>
      </c>
      <c r="K23" s="29">
        <f t="shared" si="2"/>
        <v>42917</v>
      </c>
      <c r="L23" s="29">
        <f t="shared" si="2"/>
        <v>42948</v>
      </c>
      <c r="M23" s="29">
        <f t="shared" si="2"/>
        <v>42979</v>
      </c>
      <c r="N23" s="29">
        <f t="shared" si="2"/>
        <v>43009</v>
      </c>
      <c r="O23" s="29">
        <f t="shared" si="2"/>
        <v>43040</v>
      </c>
      <c r="P23" s="29">
        <f t="shared" si="2"/>
        <v>43070</v>
      </c>
      <c r="Q23" s="29">
        <f t="shared" si="2"/>
        <v>43101</v>
      </c>
      <c r="R23" s="29">
        <f t="shared" si="2"/>
        <v>43132</v>
      </c>
      <c r="S23" s="30">
        <f t="shared" si="2"/>
        <v>43160</v>
      </c>
    </row>
    <row r="24" spans="3:19" s="1" customFormat="1" ht="11.25">
      <c r="C24" s="58" t="s">
        <v>15</v>
      </c>
      <c r="D24" s="32"/>
      <c r="E24" s="54" t="s">
        <v>22</v>
      </c>
      <c r="F24" s="32"/>
      <c r="G24" s="54" t="s">
        <v>30</v>
      </c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7"/>
    </row>
    <row r="25" spans="3:19" s="1" customFormat="1" ht="11.25">
      <c r="C25" s="59" t="s">
        <v>29</v>
      </c>
      <c r="D25" s="33"/>
      <c r="E25" s="55" t="s">
        <v>24</v>
      </c>
      <c r="F25" s="33"/>
      <c r="G25" s="55" t="s">
        <v>10</v>
      </c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</row>
    <row r="26" spans="3:19" s="1" customFormat="1" ht="11.25">
      <c r="C26" s="60" t="s">
        <v>16</v>
      </c>
      <c r="D26" s="33"/>
      <c r="E26" s="55" t="s">
        <v>25</v>
      </c>
      <c r="F26" s="33"/>
      <c r="G26" s="55" t="s">
        <v>8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4"/>
    </row>
    <row r="27" spans="3:19" s="1" customFormat="1" ht="11.25">
      <c r="C27" s="60" t="s">
        <v>6</v>
      </c>
      <c r="D27" s="36"/>
      <c r="E27" s="55" t="s">
        <v>27</v>
      </c>
      <c r="F27" s="34"/>
      <c r="G27" s="55" t="s">
        <v>31</v>
      </c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</row>
    <row r="28" spans="3:19" s="1" customFormat="1" ht="12" thickBot="1">
      <c r="C28" s="61" t="s">
        <v>20</v>
      </c>
      <c r="D28" s="37"/>
      <c r="E28" s="56" t="s">
        <v>26</v>
      </c>
      <c r="F28" s="35"/>
      <c r="G28" s="56" t="s">
        <v>11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5"/>
    </row>
    <row r="29" spans="3:19" s="1" customFormat="1" ht="12" thickBot="1">
      <c r="H29" s="22"/>
      <c r="I29" s="22"/>
      <c r="J29" s="22"/>
    </row>
    <row r="30" spans="3:19" s="1" customFormat="1" ht="12" thickBot="1">
      <c r="C30" s="57" t="s">
        <v>17</v>
      </c>
      <c r="D30" s="31"/>
      <c r="E30" s="68" t="s">
        <v>21</v>
      </c>
      <c r="F30" s="69"/>
      <c r="G30" s="53" t="s">
        <v>32</v>
      </c>
      <c r="H30" s="29">
        <f>$E$6</f>
        <v>42826</v>
      </c>
      <c r="I30" s="29">
        <f>DATE(YEAR(H30),MONTH(H30)+1,1)</f>
        <v>42856</v>
      </c>
      <c r="J30" s="29">
        <f t="shared" ref="J30:S30" si="3">DATE(YEAR(I30),MONTH(I30)+1,1)</f>
        <v>42887</v>
      </c>
      <c r="K30" s="29">
        <f t="shared" si="3"/>
        <v>42917</v>
      </c>
      <c r="L30" s="29">
        <f t="shared" si="3"/>
        <v>42948</v>
      </c>
      <c r="M30" s="29">
        <f t="shared" si="3"/>
        <v>42979</v>
      </c>
      <c r="N30" s="29">
        <f t="shared" si="3"/>
        <v>43009</v>
      </c>
      <c r="O30" s="29">
        <f t="shared" si="3"/>
        <v>43040</v>
      </c>
      <c r="P30" s="29">
        <f t="shared" si="3"/>
        <v>43070</v>
      </c>
      <c r="Q30" s="29">
        <f t="shared" si="3"/>
        <v>43101</v>
      </c>
      <c r="R30" s="29">
        <f t="shared" si="3"/>
        <v>43132</v>
      </c>
      <c r="S30" s="30">
        <f t="shared" si="3"/>
        <v>43160</v>
      </c>
    </row>
    <row r="31" spans="3:19" s="1" customFormat="1" ht="11.25">
      <c r="C31" s="58" t="s">
        <v>15</v>
      </c>
      <c r="D31" s="32"/>
      <c r="E31" s="54" t="s">
        <v>22</v>
      </c>
      <c r="F31" s="32"/>
      <c r="G31" s="54" t="s">
        <v>30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</row>
    <row r="32" spans="3:19" s="1" customFormat="1" ht="11.25">
      <c r="C32" s="59" t="s">
        <v>29</v>
      </c>
      <c r="D32" s="33"/>
      <c r="E32" s="55" t="s">
        <v>24</v>
      </c>
      <c r="F32" s="33"/>
      <c r="G32" s="55" t="s">
        <v>10</v>
      </c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</row>
    <row r="33" spans="3:23" s="1" customFormat="1" ht="11.25">
      <c r="C33" s="60" t="s">
        <v>16</v>
      </c>
      <c r="D33" s="33"/>
      <c r="E33" s="55" t="s">
        <v>25</v>
      </c>
      <c r="F33" s="33"/>
      <c r="G33" s="55" t="s">
        <v>8</v>
      </c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4"/>
    </row>
    <row r="34" spans="3:23" s="1" customFormat="1" ht="11.25">
      <c r="C34" s="60" t="s">
        <v>6</v>
      </c>
      <c r="D34" s="36"/>
      <c r="E34" s="55" t="s">
        <v>27</v>
      </c>
      <c r="F34" s="34"/>
      <c r="G34" s="55" t="s">
        <v>31</v>
      </c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9"/>
    </row>
    <row r="35" spans="3:23" s="1" customFormat="1" ht="12" thickBot="1">
      <c r="C35" s="61" t="s">
        <v>20</v>
      </c>
      <c r="D35" s="37"/>
      <c r="E35" s="56" t="s">
        <v>26</v>
      </c>
      <c r="F35" s="35"/>
      <c r="G35" s="56" t="s">
        <v>11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5"/>
    </row>
    <row r="36" spans="3:23" s="1" customFormat="1" ht="12" thickBot="1"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</row>
    <row r="37" spans="3:23" s="1" customFormat="1" ht="12" thickBot="1">
      <c r="C37" s="70" t="s">
        <v>42</v>
      </c>
      <c r="D37" s="71"/>
      <c r="E37" s="70" t="s">
        <v>21</v>
      </c>
      <c r="F37" s="71"/>
      <c r="G37" s="48" t="s">
        <v>32</v>
      </c>
      <c r="H37" s="29">
        <f>$E$6</f>
        <v>42826</v>
      </c>
      <c r="I37" s="29">
        <f>DATE(YEAR(H37),MONTH(H37)+1,1)</f>
        <v>42856</v>
      </c>
      <c r="J37" s="29">
        <f t="shared" ref="J37:S37" si="4">DATE(YEAR(I37),MONTH(I37)+1,1)</f>
        <v>42887</v>
      </c>
      <c r="K37" s="29">
        <f t="shared" si="4"/>
        <v>42917</v>
      </c>
      <c r="L37" s="29">
        <f t="shared" si="4"/>
        <v>42948</v>
      </c>
      <c r="M37" s="29">
        <f t="shared" si="4"/>
        <v>42979</v>
      </c>
      <c r="N37" s="29">
        <f t="shared" si="4"/>
        <v>43009</v>
      </c>
      <c r="O37" s="29">
        <f t="shared" si="4"/>
        <v>43040</v>
      </c>
      <c r="P37" s="29">
        <f t="shared" si="4"/>
        <v>43070</v>
      </c>
      <c r="Q37" s="29">
        <f t="shared" si="4"/>
        <v>43101</v>
      </c>
      <c r="R37" s="29">
        <f t="shared" si="4"/>
        <v>43132</v>
      </c>
      <c r="S37" s="30">
        <f t="shared" si="4"/>
        <v>43160</v>
      </c>
      <c r="T37" s="22"/>
      <c r="U37" s="22"/>
      <c r="V37" s="22"/>
      <c r="W37" s="22"/>
    </row>
    <row r="38" spans="3:23" s="1" customFormat="1" ht="11.25">
      <c r="C38" s="42" t="s">
        <v>15</v>
      </c>
      <c r="D38" s="50" t="s">
        <v>5</v>
      </c>
      <c r="E38" s="49" t="s">
        <v>22</v>
      </c>
      <c r="F38" s="50" t="s">
        <v>39</v>
      </c>
      <c r="G38" s="49" t="s">
        <v>30</v>
      </c>
      <c r="H38" s="28" t="s">
        <v>39</v>
      </c>
      <c r="I38" s="28" t="s">
        <v>5</v>
      </c>
      <c r="J38" s="28" t="s">
        <v>5</v>
      </c>
      <c r="K38" s="28" t="s">
        <v>5</v>
      </c>
      <c r="L38" s="28" t="s">
        <v>5</v>
      </c>
      <c r="M38" s="28" t="s">
        <v>5</v>
      </c>
      <c r="N38" s="28" t="s">
        <v>5</v>
      </c>
      <c r="O38" s="28" t="s">
        <v>5</v>
      </c>
      <c r="P38" s="28" t="s">
        <v>5</v>
      </c>
      <c r="Q38" s="28" t="s">
        <v>5</v>
      </c>
      <c r="R38" s="28" t="s">
        <v>5</v>
      </c>
      <c r="S38" s="27" t="s">
        <v>5</v>
      </c>
      <c r="T38" s="22"/>
      <c r="U38" s="22"/>
      <c r="V38" s="22"/>
      <c r="W38" s="22"/>
    </row>
    <row r="39" spans="3:23" s="1" customFormat="1" ht="13.5" customHeight="1">
      <c r="C39" s="43" t="s">
        <v>29</v>
      </c>
      <c r="D39" s="51" t="s">
        <v>5</v>
      </c>
      <c r="E39" s="46" t="s">
        <v>24</v>
      </c>
      <c r="F39" s="50" t="s">
        <v>39</v>
      </c>
      <c r="G39" s="46" t="s">
        <v>10</v>
      </c>
      <c r="H39" s="38">
        <f>H11+H18+H25+H32</f>
        <v>166666.66666666666</v>
      </c>
      <c r="I39" s="38">
        <f t="shared" ref="I39:S39" si="5">I11+I18+I25+I32</f>
        <v>166666.66666666666</v>
      </c>
      <c r="J39" s="38">
        <f t="shared" si="5"/>
        <v>166666.66666666666</v>
      </c>
      <c r="K39" s="38">
        <f t="shared" si="5"/>
        <v>166666.66666666666</v>
      </c>
      <c r="L39" s="38">
        <f t="shared" si="5"/>
        <v>166666.66666666666</v>
      </c>
      <c r="M39" s="38">
        <f t="shared" si="5"/>
        <v>166666.66666666666</v>
      </c>
      <c r="N39" s="38">
        <f t="shared" si="5"/>
        <v>166666.66666666666</v>
      </c>
      <c r="O39" s="38">
        <f t="shared" si="5"/>
        <v>166666.66666666666</v>
      </c>
      <c r="P39" s="38">
        <f t="shared" si="5"/>
        <v>166666.66666666666</v>
      </c>
      <c r="Q39" s="38">
        <f t="shared" si="5"/>
        <v>166666.66666666666</v>
      </c>
      <c r="R39" s="38">
        <f t="shared" si="5"/>
        <v>166666.66666666666</v>
      </c>
      <c r="S39" s="39">
        <f t="shared" si="5"/>
        <v>166666.66666666666</v>
      </c>
    </row>
    <row r="40" spans="3:23" s="1" customFormat="1" ht="13.5" customHeight="1">
      <c r="C40" s="44" t="s">
        <v>16</v>
      </c>
      <c r="D40" s="51" t="s">
        <v>5</v>
      </c>
      <c r="E40" s="46" t="s">
        <v>25</v>
      </c>
      <c r="F40" s="50" t="s">
        <v>39</v>
      </c>
      <c r="G40" s="46" t="s">
        <v>8</v>
      </c>
      <c r="H40" s="23">
        <f t="shared" ref="H40:S40" si="6">H12+H19+H26+H33</f>
        <v>38194.444444444445</v>
      </c>
      <c r="I40" s="23">
        <f t="shared" si="6"/>
        <v>37847.222222222226</v>
      </c>
      <c r="J40" s="23">
        <f t="shared" si="6"/>
        <v>37500</v>
      </c>
      <c r="K40" s="23">
        <f t="shared" si="6"/>
        <v>37152.777777777774</v>
      </c>
      <c r="L40" s="23">
        <f t="shared" si="6"/>
        <v>36805.555555555555</v>
      </c>
      <c r="M40" s="23">
        <f t="shared" si="6"/>
        <v>36458.333333333336</v>
      </c>
      <c r="N40" s="23">
        <f t="shared" si="6"/>
        <v>36111.111111111109</v>
      </c>
      <c r="O40" s="23">
        <f t="shared" si="6"/>
        <v>35763.888888888891</v>
      </c>
      <c r="P40" s="23">
        <f t="shared" si="6"/>
        <v>35416.666666666664</v>
      </c>
      <c r="Q40" s="23">
        <f t="shared" si="6"/>
        <v>35069.444444444445</v>
      </c>
      <c r="R40" s="23">
        <f t="shared" si="6"/>
        <v>34722.222222222219</v>
      </c>
      <c r="S40" s="24">
        <f t="shared" si="6"/>
        <v>34375</v>
      </c>
    </row>
    <row r="41" spans="3:23" s="1" customFormat="1" ht="13.5" customHeight="1">
      <c r="C41" s="44" t="s">
        <v>40</v>
      </c>
      <c r="D41" s="36" t="e">
        <f>AVERAGE(D13,D20,D27,D34)</f>
        <v>#DIV/0!</v>
      </c>
      <c r="E41" s="46" t="s">
        <v>27</v>
      </c>
      <c r="F41" s="50" t="s">
        <v>39</v>
      </c>
      <c r="G41" s="46" t="s">
        <v>31</v>
      </c>
      <c r="H41" s="38">
        <f t="shared" ref="H41:S41" si="7">H13+H20+H27+H34</f>
        <v>204861.11111111109</v>
      </c>
      <c r="I41" s="38">
        <f t="shared" si="7"/>
        <v>204513.88888888888</v>
      </c>
      <c r="J41" s="38">
        <f t="shared" si="7"/>
        <v>204166.66666666666</v>
      </c>
      <c r="K41" s="38">
        <f t="shared" si="7"/>
        <v>203819.44444444444</v>
      </c>
      <c r="L41" s="38">
        <f t="shared" si="7"/>
        <v>203472.22222222222</v>
      </c>
      <c r="M41" s="38">
        <f t="shared" si="7"/>
        <v>203125</v>
      </c>
      <c r="N41" s="38">
        <f t="shared" si="7"/>
        <v>202777.77777777775</v>
      </c>
      <c r="O41" s="38">
        <f t="shared" si="7"/>
        <v>202430.55555555556</v>
      </c>
      <c r="P41" s="38">
        <f t="shared" si="7"/>
        <v>202083.33333333331</v>
      </c>
      <c r="Q41" s="38">
        <f t="shared" si="7"/>
        <v>201736.11111111109</v>
      </c>
      <c r="R41" s="38">
        <f t="shared" si="7"/>
        <v>201388.88888888888</v>
      </c>
      <c r="S41" s="39">
        <f t="shared" si="7"/>
        <v>201041.66666666666</v>
      </c>
    </row>
    <row r="42" spans="3:23" s="1" customFormat="1" ht="14.25" customHeight="1" thickBot="1">
      <c r="C42" s="45" t="s">
        <v>41</v>
      </c>
      <c r="D42" s="37">
        <f>D14+D21+D28+D35</f>
        <v>0</v>
      </c>
      <c r="E42" s="47" t="s">
        <v>26</v>
      </c>
      <c r="F42" s="52" t="s">
        <v>39</v>
      </c>
      <c r="G42" s="47" t="s">
        <v>11</v>
      </c>
      <c r="H42" s="26">
        <f t="shared" ref="H42:S42" si="8">H14+H21+H28+H35</f>
        <v>18333333.333333321</v>
      </c>
      <c r="I42" s="26">
        <f t="shared" si="8"/>
        <v>18166666.666666653</v>
      </c>
      <c r="J42" s="26">
        <f t="shared" si="8"/>
        <v>17999999.999999985</v>
      </c>
      <c r="K42" s="26">
        <f t="shared" si="8"/>
        <v>17833333.333333317</v>
      </c>
      <c r="L42" s="26">
        <f t="shared" si="8"/>
        <v>17666666.666666649</v>
      </c>
      <c r="M42" s="26">
        <f t="shared" si="8"/>
        <v>17499999.999999981</v>
      </c>
      <c r="N42" s="26">
        <f t="shared" si="8"/>
        <v>17333333.333333313</v>
      </c>
      <c r="O42" s="26">
        <f t="shared" si="8"/>
        <v>17166666.666666646</v>
      </c>
      <c r="P42" s="26">
        <f t="shared" si="8"/>
        <v>16999999.999999978</v>
      </c>
      <c r="Q42" s="26">
        <f t="shared" si="8"/>
        <v>16833333.33333331</v>
      </c>
      <c r="R42" s="26">
        <f t="shared" si="8"/>
        <v>16666666.666666644</v>
      </c>
      <c r="S42" s="25">
        <f t="shared" si="8"/>
        <v>16499999.999999978</v>
      </c>
    </row>
    <row r="43" spans="3:23" s="1" customFormat="1" ht="11.25"/>
    <row r="44" spans="3:23" s="1" customFormat="1" ht="11.25">
      <c r="H44" s="4">
        <v>10</v>
      </c>
      <c r="I44" s="4">
        <v>11</v>
      </c>
      <c r="J44" s="4">
        <v>12</v>
      </c>
      <c r="K44" s="4">
        <v>13</v>
      </c>
      <c r="L44" s="4">
        <v>14</v>
      </c>
      <c r="M44" s="4">
        <v>15</v>
      </c>
      <c r="N44" s="4">
        <v>16</v>
      </c>
      <c r="O44" s="4">
        <v>17</v>
      </c>
      <c r="P44" s="4">
        <v>18</v>
      </c>
      <c r="Q44" s="4">
        <v>19</v>
      </c>
      <c r="R44" s="4">
        <v>20</v>
      </c>
      <c r="S44" s="4">
        <v>21</v>
      </c>
    </row>
    <row r="45" spans="3:23" s="1" customFormat="1" ht="11.25">
      <c r="H45" s="4">
        <v>166666.66666666666</v>
      </c>
      <c r="I45" s="4">
        <v>166666.66666666666</v>
      </c>
      <c r="J45" s="4">
        <v>166666.66666666666</v>
      </c>
      <c r="K45" s="4">
        <v>166666.66666666666</v>
      </c>
      <c r="L45" s="4">
        <v>166666.66666666666</v>
      </c>
      <c r="M45" s="4">
        <v>166666.66666666666</v>
      </c>
      <c r="N45" s="4">
        <v>166666.66666666666</v>
      </c>
      <c r="O45" s="4">
        <v>166666.66666666666</v>
      </c>
      <c r="P45" s="4">
        <v>166666.66666666666</v>
      </c>
      <c r="Q45" s="4">
        <v>166666.66666666666</v>
      </c>
      <c r="R45" s="4">
        <v>166666.66666666666</v>
      </c>
      <c r="S45" s="4">
        <v>166666.66666666666</v>
      </c>
    </row>
    <row r="46" spans="3:23" s="1" customFormat="1" ht="11.25">
      <c r="H46" s="4">
        <v>38194.444444444445</v>
      </c>
      <c r="I46" s="4">
        <v>37847.222222222226</v>
      </c>
      <c r="J46" s="4">
        <v>37500</v>
      </c>
      <c r="K46" s="4">
        <v>37152.777777777774</v>
      </c>
      <c r="L46" s="4">
        <v>36805.555555555555</v>
      </c>
      <c r="M46" s="4">
        <v>36458.333333333336</v>
      </c>
      <c r="N46" s="4">
        <v>36111.111111111109</v>
      </c>
      <c r="O46" s="4">
        <v>35763.888888888891</v>
      </c>
      <c r="P46" s="4">
        <v>35416.666666666664</v>
      </c>
      <c r="Q46" s="4">
        <v>35069.444444444445</v>
      </c>
      <c r="R46" s="4">
        <v>34722.222222222219</v>
      </c>
      <c r="S46" s="4">
        <v>34375</v>
      </c>
    </row>
    <row r="47" spans="3:23" s="1" customFormat="1" ht="11.25">
      <c r="H47" s="4">
        <v>204861.11111111109</v>
      </c>
      <c r="I47" s="4">
        <v>204513.88888888888</v>
      </c>
      <c r="J47" s="4">
        <v>204166.66666666666</v>
      </c>
      <c r="K47" s="4">
        <v>203819.44444444444</v>
      </c>
      <c r="L47" s="4">
        <v>203472.22222222222</v>
      </c>
      <c r="M47" s="4">
        <v>203125</v>
      </c>
      <c r="N47" s="4">
        <v>202777.77777777775</v>
      </c>
      <c r="O47" s="4">
        <v>202430.55555555556</v>
      </c>
      <c r="P47" s="4">
        <v>202083.33333333331</v>
      </c>
      <c r="Q47" s="4">
        <v>201736.11111111109</v>
      </c>
      <c r="R47" s="4">
        <v>201388.88888888888</v>
      </c>
      <c r="S47" s="4">
        <v>201041.66666666666</v>
      </c>
    </row>
    <row r="48" spans="3:23" s="1" customFormat="1" ht="11.25">
      <c r="H48" s="4">
        <v>18333333.333333321</v>
      </c>
      <c r="I48" s="4">
        <v>18166666.666666653</v>
      </c>
      <c r="J48" s="4">
        <v>17999999.999999985</v>
      </c>
      <c r="K48" s="4">
        <v>17833333.333333317</v>
      </c>
      <c r="L48" s="4">
        <v>17666666.666666649</v>
      </c>
      <c r="M48" s="4">
        <v>17499999.999999981</v>
      </c>
      <c r="N48" s="4">
        <v>17333333.333333313</v>
      </c>
      <c r="O48" s="4">
        <v>17166666.666666646</v>
      </c>
      <c r="P48" s="4">
        <v>16999999.999999978</v>
      </c>
      <c r="Q48" s="4">
        <v>16833333.33333331</v>
      </c>
      <c r="R48" s="4">
        <v>16666666.666666644</v>
      </c>
      <c r="S48" s="4">
        <v>16499999.999999978</v>
      </c>
    </row>
    <row r="49" s="1" customFormat="1" ht="11.25"/>
    <row r="50" s="1" customFormat="1" ht="11.25"/>
    <row r="51" s="1" customFormat="1" ht="11.25"/>
    <row r="52" s="1" customFormat="1" ht="11.25"/>
    <row r="53" s="1" customFormat="1" ht="11.25"/>
    <row r="54" s="1" customFormat="1" ht="11.25"/>
    <row r="55" s="1" customFormat="1" ht="11.25"/>
    <row r="56" s="1" customFormat="1" ht="11.25"/>
    <row r="57" s="1" customFormat="1" ht="11.25"/>
    <row r="58" s="1" customFormat="1" ht="11.25"/>
    <row r="59" s="1" customFormat="1" ht="11.25"/>
    <row r="60" s="1" customFormat="1" ht="11.25"/>
    <row r="61" s="1" customFormat="1" ht="11.25"/>
    <row r="62" s="1" customFormat="1" ht="12.75" customHeight="1"/>
    <row r="63" s="1" customFormat="1" ht="11.25"/>
    <row r="64" s="1" customFormat="1" ht="11.25"/>
    <row r="65" spans="8:21"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8:21"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8:21"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8:21"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</sheetData>
  <mergeCells count="9">
    <mergeCell ref="E23:F23"/>
    <mergeCell ref="E30:F30"/>
    <mergeCell ref="E37:F37"/>
    <mergeCell ref="C37:D37"/>
    <mergeCell ref="C4:D4"/>
    <mergeCell ref="C5:D5"/>
    <mergeCell ref="C7:D7"/>
    <mergeCell ref="E9:F9"/>
    <mergeCell ref="E16:F16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C2:W64"/>
  <sheetViews>
    <sheetView workbookViewId="0">
      <selection activeCell="F39" sqref="F39"/>
    </sheetView>
  </sheetViews>
  <sheetFormatPr defaultRowHeight="13.5"/>
  <cols>
    <col min="1" max="1" width="3.25" customWidth="1"/>
    <col min="2" max="2" width="2.75" customWidth="1"/>
    <col min="3" max="3" width="10.75" customWidth="1"/>
    <col min="4" max="4" width="15.625" customWidth="1"/>
    <col min="5" max="5" width="10.625" customWidth="1"/>
    <col min="6" max="6" width="15.625" customWidth="1"/>
    <col min="20" max="20" width="3.75" customWidth="1"/>
  </cols>
  <sheetData>
    <row r="2" spans="3:19" ht="17.25">
      <c r="C2" s="2" t="s">
        <v>74</v>
      </c>
      <c r="D2" s="1"/>
      <c r="E2" s="1"/>
    </row>
    <row r="3" spans="3:19">
      <c r="C3" s="1"/>
      <c r="D3" s="1"/>
      <c r="E3" s="1"/>
    </row>
    <row r="4" spans="3:19" s="1" customFormat="1" ht="11.25">
      <c r="C4" s="72" t="s">
        <v>33</v>
      </c>
      <c r="D4" s="72"/>
      <c r="E4" s="21">
        <v>43160</v>
      </c>
    </row>
    <row r="5" spans="3:19" s="1" customFormat="1" ht="11.25">
      <c r="C5" s="72" t="s">
        <v>0</v>
      </c>
      <c r="D5" s="72"/>
      <c r="E5" s="19" t="s">
        <v>1</v>
      </c>
    </row>
    <row r="6" spans="3:19" s="1" customFormat="1" ht="11.25">
      <c r="C6" s="62"/>
      <c r="D6" s="62" t="s">
        <v>34</v>
      </c>
      <c r="E6" s="21">
        <v>42826</v>
      </c>
    </row>
    <row r="7" spans="3:19" s="1" customFormat="1" ht="11.25">
      <c r="C7" s="72" t="s">
        <v>2</v>
      </c>
      <c r="D7" s="72"/>
      <c r="E7" s="20">
        <f ca="1">TODAY()</f>
        <v>43004</v>
      </c>
    </row>
    <row r="8" spans="3:19" s="1" customFormat="1" ht="12" thickBot="1">
      <c r="C8" s="62"/>
      <c r="D8" s="3"/>
      <c r="E8" s="3"/>
      <c r="S8" s="1" t="s">
        <v>36</v>
      </c>
    </row>
    <row r="9" spans="3:19" s="1" customFormat="1" ht="14.25" customHeight="1" thickBot="1">
      <c r="C9" s="90" t="s">
        <v>17</v>
      </c>
      <c r="D9" s="31"/>
      <c r="E9" s="88" t="s">
        <v>21</v>
      </c>
      <c r="F9" s="89"/>
      <c r="G9" s="81" t="s">
        <v>32</v>
      </c>
      <c r="H9" s="29">
        <f>$E$6</f>
        <v>42826</v>
      </c>
      <c r="I9" s="29">
        <f>DATE(YEAR(H9),MONTH(H9)+1,1)</f>
        <v>42856</v>
      </c>
      <c r="J9" s="29">
        <f t="shared" ref="J9:S9" si="0">DATE(YEAR(I9),MONTH(I9)+1,1)</f>
        <v>42887</v>
      </c>
      <c r="K9" s="29">
        <f t="shared" si="0"/>
        <v>42917</v>
      </c>
      <c r="L9" s="29">
        <f t="shared" si="0"/>
        <v>42948</v>
      </c>
      <c r="M9" s="29">
        <f t="shared" si="0"/>
        <v>42979</v>
      </c>
      <c r="N9" s="29">
        <f t="shared" si="0"/>
        <v>43009</v>
      </c>
      <c r="O9" s="29">
        <f t="shared" si="0"/>
        <v>43040</v>
      </c>
      <c r="P9" s="29">
        <f t="shared" si="0"/>
        <v>43070</v>
      </c>
      <c r="Q9" s="29">
        <f t="shared" si="0"/>
        <v>43101</v>
      </c>
      <c r="R9" s="29">
        <f t="shared" si="0"/>
        <v>43132</v>
      </c>
      <c r="S9" s="30">
        <f t="shared" si="0"/>
        <v>43160</v>
      </c>
    </row>
    <row r="10" spans="3:19" s="1" customFormat="1" ht="11.25">
      <c r="C10" s="91" t="s">
        <v>15</v>
      </c>
      <c r="D10" s="32"/>
      <c r="E10" s="82" t="s">
        <v>50</v>
      </c>
      <c r="F10" s="78"/>
      <c r="G10" s="82" t="s">
        <v>30</v>
      </c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7"/>
    </row>
    <row r="11" spans="3:19" s="1" customFormat="1" ht="11.25">
      <c r="C11" s="92" t="s">
        <v>29</v>
      </c>
      <c r="D11" s="33"/>
      <c r="E11" s="83" t="s">
        <v>52</v>
      </c>
      <c r="F11" s="79"/>
      <c r="G11" s="83" t="s">
        <v>10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</row>
    <row r="12" spans="3:19" s="1" customFormat="1" ht="11.25">
      <c r="C12" s="93" t="s">
        <v>61</v>
      </c>
      <c r="D12" s="33"/>
      <c r="E12" s="83" t="s">
        <v>54</v>
      </c>
      <c r="F12" s="79"/>
      <c r="G12" s="83" t="s">
        <v>8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4"/>
    </row>
    <row r="13" spans="3:19" s="1" customFormat="1" ht="11.25">
      <c r="C13" s="93" t="s">
        <v>63</v>
      </c>
      <c r="D13" s="36"/>
      <c r="E13" s="83" t="s">
        <v>56</v>
      </c>
      <c r="F13" s="77"/>
      <c r="G13" s="83" t="s">
        <v>31</v>
      </c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9"/>
    </row>
    <row r="14" spans="3:19" s="1" customFormat="1" ht="12" thickBot="1">
      <c r="C14" s="94" t="s">
        <v>65</v>
      </c>
      <c r="D14" s="80" t="e">
        <f>(F13/F10-1)/F11*12</f>
        <v>#DIV/0!</v>
      </c>
      <c r="E14" s="84" t="s">
        <v>67</v>
      </c>
      <c r="F14" s="35"/>
      <c r="G14" s="84" t="s">
        <v>11</v>
      </c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5"/>
    </row>
    <row r="15" spans="3:19" s="1" customFormat="1" ht="12" thickBot="1"/>
    <row r="16" spans="3:19" s="1" customFormat="1" ht="12" thickBot="1">
      <c r="C16" s="90" t="s">
        <v>17</v>
      </c>
      <c r="D16" s="31"/>
      <c r="E16" s="88" t="s">
        <v>21</v>
      </c>
      <c r="F16" s="89"/>
      <c r="G16" s="81" t="s">
        <v>32</v>
      </c>
      <c r="H16" s="29">
        <f>$E$6</f>
        <v>42826</v>
      </c>
      <c r="I16" s="29">
        <f>DATE(YEAR(H16),MONTH(H16)+1,1)</f>
        <v>42856</v>
      </c>
      <c r="J16" s="29">
        <f t="shared" ref="J16:S16" si="1">DATE(YEAR(I16),MONTH(I16)+1,1)</f>
        <v>42887</v>
      </c>
      <c r="K16" s="29">
        <f t="shared" si="1"/>
        <v>42917</v>
      </c>
      <c r="L16" s="29">
        <f t="shared" si="1"/>
        <v>42948</v>
      </c>
      <c r="M16" s="29">
        <f t="shared" si="1"/>
        <v>42979</v>
      </c>
      <c r="N16" s="29">
        <f t="shared" si="1"/>
        <v>43009</v>
      </c>
      <c r="O16" s="29">
        <f t="shared" si="1"/>
        <v>43040</v>
      </c>
      <c r="P16" s="29">
        <f t="shared" si="1"/>
        <v>43070</v>
      </c>
      <c r="Q16" s="29">
        <f t="shared" si="1"/>
        <v>43101</v>
      </c>
      <c r="R16" s="29">
        <f t="shared" si="1"/>
        <v>43132</v>
      </c>
      <c r="S16" s="30">
        <f t="shared" si="1"/>
        <v>43160</v>
      </c>
    </row>
    <row r="17" spans="3:19" s="1" customFormat="1" ht="11.25">
      <c r="C17" s="91" t="s">
        <v>15</v>
      </c>
      <c r="D17" s="32"/>
      <c r="E17" s="82" t="s">
        <v>50</v>
      </c>
      <c r="F17" s="78"/>
      <c r="G17" s="82" t="s">
        <v>30</v>
      </c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7"/>
    </row>
    <row r="18" spans="3:19" s="1" customFormat="1" ht="11.25">
      <c r="C18" s="92" t="s">
        <v>29</v>
      </c>
      <c r="D18" s="33"/>
      <c r="E18" s="83" t="s">
        <v>52</v>
      </c>
      <c r="F18" s="79"/>
      <c r="G18" s="83" t="s">
        <v>10</v>
      </c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9"/>
    </row>
    <row r="19" spans="3:19" s="1" customFormat="1" ht="11.25">
      <c r="C19" s="93" t="s">
        <v>61</v>
      </c>
      <c r="D19" s="33"/>
      <c r="E19" s="83" t="s">
        <v>54</v>
      </c>
      <c r="F19" s="79"/>
      <c r="G19" s="83" t="s">
        <v>8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4"/>
    </row>
    <row r="20" spans="3:19" s="1" customFormat="1" ht="11.25">
      <c r="C20" s="93" t="s">
        <v>63</v>
      </c>
      <c r="D20" s="36"/>
      <c r="E20" s="83" t="s">
        <v>56</v>
      </c>
      <c r="F20" s="77"/>
      <c r="G20" s="83" t="s">
        <v>31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9"/>
    </row>
    <row r="21" spans="3:19" s="1" customFormat="1" ht="12" thickBot="1">
      <c r="C21" s="94" t="s">
        <v>65</v>
      </c>
      <c r="D21" s="80" t="e">
        <f>(F20/F17-1)/F18*12</f>
        <v>#DIV/0!</v>
      </c>
      <c r="E21" s="84" t="s">
        <v>67</v>
      </c>
      <c r="F21" s="35"/>
      <c r="G21" s="84" t="s">
        <v>11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</row>
    <row r="22" spans="3:19" s="1" customFormat="1" ht="12" thickBot="1">
      <c r="H22" s="22"/>
      <c r="I22" s="22"/>
      <c r="J22" s="22"/>
    </row>
    <row r="23" spans="3:19" s="1" customFormat="1" ht="12" thickBot="1">
      <c r="C23" s="90" t="s">
        <v>17</v>
      </c>
      <c r="D23" s="31"/>
      <c r="E23" s="88" t="s">
        <v>21</v>
      </c>
      <c r="F23" s="89"/>
      <c r="G23" s="81" t="s">
        <v>32</v>
      </c>
      <c r="H23" s="29">
        <f>$E$6</f>
        <v>42826</v>
      </c>
      <c r="I23" s="29">
        <f>DATE(YEAR(H23),MONTH(H23)+1,1)</f>
        <v>42856</v>
      </c>
      <c r="J23" s="29">
        <f t="shared" ref="J23:S23" si="2">DATE(YEAR(I23),MONTH(I23)+1,1)</f>
        <v>42887</v>
      </c>
      <c r="K23" s="29">
        <f t="shared" si="2"/>
        <v>42917</v>
      </c>
      <c r="L23" s="29">
        <f t="shared" si="2"/>
        <v>42948</v>
      </c>
      <c r="M23" s="29">
        <f t="shared" si="2"/>
        <v>42979</v>
      </c>
      <c r="N23" s="29">
        <f t="shared" si="2"/>
        <v>43009</v>
      </c>
      <c r="O23" s="29">
        <f t="shared" si="2"/>
        <v>43040</v>
      </c>
      <c r="P23" s="29">
        <f t="shared" si="2"/>
        <v>43070</v>
      </c>
      <c r="Q23" s="29">
        <f t="shared" si="2"/>
        <v>43101</v>
      </c>
      <c r="R23" s="29">
        <f t="shared" si="2"/>
        <v>43132</v>
      </c>
      <c r="S23" s="30">
        <f t="shared" si="2"/>
        <v>43160</v>
      </c>
    </row>
    <row r="24" spans="3:19" s="1" customFormat="1" ht="11.25">
      <c r="C24" s="91" t="s">
        <v>15</v>
      </c>
      <c r="D24" s="32"/>
      <c r="E24" s="82" t="s">
        <v>50</v>
      </c>
      <c r="F24" s="78"/>
      <c r="G24" s="82" t="s">
        <v>30</v>
      </c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7"/>
    </row>
    <row r="25" spans="3:19" s="1" customFormat="1" ht="11.25">
      <c r="C25" s="92" t="s">
        <v>29</v>
      </c>
      <c r="D25" s="33"/>
      <c r="E25" s="83" t="s">
        <v>52</v>
      </c>
      <c r="F25" s="79"/>
      <c r="G25" s="83" t="s">
        <v>10</v>
      </c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9"/>
    </row>
    <row r="26" spans="3:19" s="1" customFormat="1" ht="11.25">
      <c r="C26" s="93" t="s">
        <v>61</v>
      </c>
      <c r="D26" s="33"/>
      <c r="E26" s="83" t="s">
        <v>54</v>
      </c>
      <c r="F26" s="79"/>
      <c r="G26" s="83" t="s">
        <v>8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4"/>
    </row>
    <row r="27" spans="3:19" s="1" customFormat="1" ht="11.25">
      <c r="C27" s="93" t="s">
        <v>63</v>
      </c>
      <c r="D27" s="36"/>
      <c r="E27" s="83" t="s">
        <v>56</v>
      </c>
      <c r="F27" s="77"/>
      <c r="G27" s="83" t="s">
        <v>31</v>
      </c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9"/>
    </row>
    <row r="28" spans="3:19" s="1" customFormat="1" ht="12" thickBot="1">
      <c r="C28" s="94" t="s">
        <v>65</v>
      </c>
      <c r="D28" s="80" t="e">
        <f>(F27/F24-1)/F25*12</f>
        <v>#DIV/0!</v>
      </c>
      <c r="E28" s="84" t="s">
        <v>67</v>
      </c>
      <c r="F28" s="35"/>
      <c r="G28" s="84" t="s">
        <v>11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5"/>
    </row>
    <row r="29" spans="3:19" s="1" customFormat="1" ht="12" thickBot="1">
      <c r="H29" s="22"/>
      <c r="I29" s="22"/>
      <c r="J29" s="22"/>
    </row>
    <row r="30" spans="3:19" s="1" customFormat="1" ht="12" thickBot="1">
      <c r="C30" s="90" t="s">
        <v>17</v>
      </c>
      <c r="D30" s="31"/>
      <c r="E30" s="88" t="s">
        <v>21</v>
      </c>
      <c r="F30" s="89"/>
      <c r="G30" s="81" t="s">
        <v>32</v>
      </c>
      <c r="H30" s="29">
        <f>$E$6</f>
        <v>42826</v>
      </c>
      <c r="I30" s="29">
        <f>DATE(YEAR(H30),MONTH(H30)+1,1)</f>
        <v>42856</v>
      </c>
      <c r="J30" s="29">
        <f t="shared" ref="J30:S30" si="3">DATE(YEAR(I30),MONTH(I30)+1,1)</f>
        <v>42887</v>
      </c>
      <c r="K30" s="29">
        <f t="shared" si="3"/>
        <v>42917</v>
      </c>
      <c r="L30" s="29">
        <f t="shared" si="3"/>
        <v>42948</v>
      </c>
      <c r="M30" s="29">
        <f t="shared" si="3"/>
        <v>42979</v>
      </c>
      <c r="N30" s="29">
        <f t="shared" si="3"/>
        <v>43009</v>
      </c>
      <c r="O30" s="29">
        <f t="shared" si="3"/>
        <v>43040</v>
      </c>
      <c r="P30" s="29">
        <f t="shared" si="3"/>
        <v>43070</v>
      </c>
      <c r="Q30" s="29">
        <f t="shared" si="3"/>
        <v>43101</v>
      </c>
      <c r="R30" s="29">
        <f t="shared" si="3"/>
        <v>43132</v>
      </c>
      <c r="S30" s="30">
        <f t="shared" si="3"/>
        <v>43160</v>
      </c>
    </row>
    <row r="31" spans="3:19" s="1" customFormat="1" ht="11.25">
      <c r="C31" s="91" t="s">
        <v>15</v>
      </c>
      <c r="D31" s="32"/>
      <c r="E31" s="82" t="s">
        <v>50</v>
      </c>
      <c r="F31" s="78"/>
      <c r="G31" s="82" t="s">
        <v>30</v>
      </c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7"/>
    </row>
    <row r="32" spans="3:19" s="1" customFormat="1" ht="11.25">
      <c r="C32" s="92" t="s">
        <v>29</v>
      </c>
      <c r="D32" s="33"/>
      <c r="E32" s="83" t="s">
        <v>52</v>
      </c>
      <c r="F32" s="79"/>
      <c r="G32" s="83" t="s">
        <v>10</v>
      </c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9"/>
    </row>
    <row r="33" spans="3:23" s="1" customFormat="1" ht="11.25">
      <c r="C33" s="93" t="s">
        <v>61</v>
      </c>
      <c r="D33" s="33"/>
      <c r="E33" s="83" t="s">
        <v>54</v>
      </c>
      <c r="F33" s="79"/>
      <c r="G33" s="83" t="s">
        <v>8</v>
      </c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4"/>
    </row>
    <row r="34" spans="3:23" s="1" customFormat="1" ht="11.25">
      <c r="C34" s="93" t="s">
        <v>63</v>
      </c>
      <c r="D34" s="36"/>
      <c r="E34" s="83" t="s">
        <v>56</v>
      </c>
      <c r="F34" s="77"/>
      <c r="G34" s="83" t="s">
        <v>31</v>
      </c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9"/>
    </row>
    <row r="35" spans="3:23" s="1" customFormat="1" ht="12" thickBot="1">
      <c r="C35" s="94" t="s">
        <v>65</v>
      </c>
      <c r="D35" s="80" t="e">
        <f>(F34/F31-1)/F32*12</f>
        <v>#DIV/0!</v>
      </c>
      <c r="E35" s="84" t="s">
        <v>67</v>
      </c>
      <c r="F35" s="35"/>
      <c r="G35" s="84" t="s">
        <v>11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5"/>
    </row>
    <row r="36" spans="3:23" s="1" customFormat="1" ht="12" thickBot="1"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</row>
    <row r="37" spans="3:23" s="1" customFormat="1" ht="12" thickBot="1">
      <c r="C37" s="70" t="s">
        <v>42</v>
      </c>
      <c r="D37" s="71"/>
      <c r="E37" s="70" t="s">
        <v>21</v>
      </c>
      <c r="F37" s="71"/>
      <c r="G37" s="48" t="s">
        <v>32</v>
      </c>
      <c r="H37" s="29">
        <f>$E$6</f>
        <v>42826</v>
      </c>
      <c r="I37" s="29">
        <f>DATE(YEAR(H37),MONTH(H37)+1,1)</f>
        <v>42856</v>
      </c>
      <c r="J37" s="29">
        <f t="shared" ref="J37:S37" si="4">DATE(YEAR(I37),MONTH(I37)+1,1)</f>
        <v>42887</v>
      </c>
      <c r="K37" s="29">
        <f t="shared" si="4"/>
        <v>42917</v>
      </c>
      <c r="L37" s="29">
        <f t="shared" si="4"/>
        <v>42948</v>
      </c>
      <c r="M37" s="29">
        <f t="shared" si="4"/>
        <v>42979</v>
      </c>
      <c r="N37" s="29">
        <f t="shared" si="4"/>
        <v>43009</v>
      </c>
      <c r="O37" s="29">
        <f t="shared" si="4"/>
        <v>43040</v>
      </c>
      <c r="P37" s="29">
        <f t="shared" si="4"/>
        <v>43070</v>
      </c>
      <c r="Q37" s="29">
        <f t="shared" si="4"/>
        <v>43101</v>
      </c>
      <c r="R37" s="29">
        <f t="shared" si="4"/>
        <v>43132</v>
      </c>
      <c r="S37" s="30">
        <f t="shared" si="4"/>
        <v>43160</v>
      </c>
      <c r="T37" s="22"/>
      <c r="U37" s="22"/>
      <c r="V37" s="22"/>
      <c r="W37" s="22"/>
    </row>
    <row r="38" spans="3:23" s="1" customFormat="1" ht="11.25">
      <c r="C38" s="42" t="s">
        <v>68</v>
      </c>
      <c r="D38" s="50" t="s">
        <v>5</v>
      </c>
      <c r="E38" s="49" t="s">
        <v>49</v>
      </c>
      <c r="F38" s="50" t="s">
        <v>39</v>
      </c>
      <c r="G38" s="49" t="s">
        <v>30</v>
      </c>
      <c r="H38" s="28" t="s">
        <v>39</v>
      </c>
      <c r="I38" s="28" t="s">
        <v>5</v>
      </c>
      <c r="J38" s="28" t="s">
        <v>5</v>
      </c>
      <c r="K38" s="28" t="s">
        <v>5</v>
      </c>
      <c r="L38" s="28" t="s">
        <v>5</v>
      </c>
      <c r="M38" s="28" t="s">
        <v>5</v>
      </c>
      <c r="N38" s="28" t="s">
        <v>5</v>
      </c>
      <c r="O38" s="28" t="s">
        <v>5</v>
      </c>
      <c r="P38" s="28" t="s">
        <v>5</v>
      </c>
      <c r="Q38" s="28" t="s">
        <v>5</v>
      </c>
      <c r="R38" s="28" t="s">
        <v>5</v>
      </c>
      <c r="S38" s="27" t="s">
        <v>5</v>
      </c>
      <c r="T38" s="22"/>
      <c r="U38" s="22"/>
      <c r="V38" s="22"/>
      <c r="W38" s="22"/>
    </row>
    <row r="39" spans="3:23" s="1" customFormat="1" ht="13.5" customHeight="1">
      <c r="C39" s="43" t="s">
        <v>69</v>
      </c>
      <c r="D39" s="51" t="s">
        <v>5</v>
      </c>
      <c r="E39" s="46" t="s">
        <v>51</v>
      </c>
      <c r="F39" s="50" t="s">
        <v>39</v>
      </c>
      <c r="G39" s="46" t="s">
        <v>10</v>
      </c>
      <c r="H39" s="38">
        <f>H11+H18+H25+H32</f>
        <v>0</v>
      </c>
      <c r="I39" s="38">
        <f t="shared" ref="I39:S39" si="5">I11+I18+I25+I32</f>
        <v>0</v>
      </c>
      <c r="J39" s="38">
        <f t="shared" si="5"/>
        <v>0</v>
      </c>
      <c r="K39" s="38">
        <f t="shared" si="5"/>
        <v>0</v>
      </c>
      <c r="L39" s="38">
        <f t="shared" si="5"/>
        <v>0</v>
      </c>
      <c r="M39" s="38">
        <f t="shared" si="5"/>
        <v>0</v>
      </c>
      <c r="N39" s="38">
        <f t="shared" si="5"/>
        <v>0</v>
      </c>
      <c r="O39" s="38">
        <f t="shared" si="5"/>
        <v>0</v>
      </c>
      <c r="P39" s="38">
        <f t="shared" si="5"/>
        <v>0</v>
      </c>
      <c r="Q39" s="38">
        <f t="shared" si="5"/>
        <v>0</v>
      </c>
      <c r="R39" s="38">
        <f t="shared" si="5"/>
        <v>0</v>
      </c>
      <c r="S39" s="39">
        <f t="shared" si="5"/>
        <v>0</v>
      </c>
    </row>
    <row r="40" spans="3:23" s="1" customFormat="1" ht="13.5" customHeight="1">
      <c r="C40" s="44" t="s">
        <v>60</v>
      </c>
      <c r="D40" s="51" t="s">
        <v>5</v>
      </c>
      <c r="E40" s="46" t="s">
        <v>53</v>
      </c>
      <c r="F40" s="50" t="s">
        <v>39</v>
      </c>
      <c r="G40" s="46" t="s">
        <v>8</v>
      </c>
      <c r="H40" s="23">
        <f t="shared" ref="H40:S42" si="6">H12+H19+H26+H33</f>
        <v>0</v>
      </c>
      <c r="I40" s="23">
        <f t="shared" si="6"/>
        <v>0</v>
      </c>
      <c r="J40" s="23">
        <f t="shared" si="6"/>
        <v>0</v>
      </c>
      <c r="K40" s="23">
        <f t="shared" si="6"/>
        <v>0</v>
      </c>
      <c r="L40" s="23">
        <f t="shared" si="6"/>
        <v>0</v>
      </c>
      <c r="M40" s="23">
        <f t="shared" si="6"/>
        <v>0</v>
      </c>
      <c r="N40" s="23">
        <f t="shared" si="6"/>
        <v>0</v>
      </c>
      <c r="O40" s="23">
        <f t="shared" si="6"/>
        <v>0</v>
      </c>
      <c r="P40" s="23">
        <f t="shared" si="6"/>
        <v>0</v>
      </c>
      <c r="Q40" s="23">
        <f t="shared" si="6"/>
        <v>0</v>
      </c>
      <c r="R40" s="23">
        <f t="shared" si="6"/>
        <v>0</v>
      </c>
      <c r="S40" s="24">
        <f t="shared" si="6"/>
        <v>0</v>
      </c>
    </row>
    <row r="41" spans="3:23" s="1" customFormat="1" ht="13.5" customHeight="1">
      <c r="C41" s="44" t="s">
        <v>62</v>
      </c>
      <c r="D41" s="51" t="s">
        <v>5</v>
      </c>
      <c r="E41" s="46" t="s">
        <v>55</v>
      </c>
      <c r="F41" s="50" t="s">
        <v>39</v>
      </c>
      <c r="G41" s="46" t="s">
        <v>31</v>
      </c>
      <c r="H41" s="38">
        <f t="shared" si="6"/>
        <v>0</v>
      </c>
      <c r="I41" s="38">
        <f t="shared" si="6"/>
        <v>0</v>
      </c>
      <c r="J41" s="38">
        <f t="shared" si="6"/>
        <v>0</v>
      </c>
      <c r="K41" s="38">
        <f t="shared" si="6"/>
        <v>0</v>
      </c>
      <c r="L41" s="38">
        <f t="shared" si="6"/>
        <v>0</v>
      </c>
      <c r="M41" s="38">
        <f t="shared" si="6"/>
        <v>0</v>
      </c>
      <c r="N41" s="38">
        <f t="shared" si="6"/>
        <v>0</v>
      </c>
      <c r="O41" s="38">
        <f t="shared" si="6"/>
        <v>0</v>
      </c>
      <c r="P41" s="38">
        <f t="shared" si="6"/>
        <v>0</v>
      </c>
      <c r="Q41" s="38">
        <f t="shared" si="6"/>
        <v>0</v>
      </c>
      <c r="R41" s="38">
        <f t="shared" si="6"/>
        <v>0</v>
      </c>
      <c r="S41" s="39">
        <f t="shared" si="6"/>
        <v>0</v>
      </c>
    </row>
    <row r="42" spans="3:23" s="1" customFormat="1" ht="14.25" customHeight="1" thickBot="1">
      <c r="C42" s="45" t="s">
        <v>64</v>
      </c>
      <c r="D42" s="76" t="s">
        <v>5</v>
      </c>
      <c r="E42" s="47" t="s">
        <v>66</v>
      </c>
      <c r="F42" s="52" t="s">
        <v>39</v>
      </c>
      <c r="G42" s="47" t="s">
        <v>11</v>
      </c>
      <c r="H42" s="26">
        <f t="shared" si="6"/>
        <v>0</v>
      </c>
      <c r="I42" s="26">
        <f t="shared" si="6"/>
        <v>0</v>
      </c>
      <c r="J42" s="26">
        <f t="shared" si="6"/>
        <v>0</v>
      </c>
      <c r="K42" s="26">
        <f t="shared" si="6"/>
        <v>0</v>
      </c>
      <c r="L42" s="26">
        <f t="shared" si="6"/>
        <v>0</v>
      </c>
      <c r="M42" s="26">
        <f t="shared" si="6"/>
        <v>0</v>
      </c>
      <c r="N42" s="26">
        <f t="shared" si="6"/>
        <v>0</v>
      </c>
      <c r="O42" s="26">
        <f t="shared" si="6"/>
        <v>0</v>
      </c>
      <c r="P42" s="26">
        <f t="shared" si="6"/>
        <v>0</v>
      </c>
      <c r="Q42" s="26">
        <f t="shared" si="6"/>
        <v>0</v>
      </c>
      <c r="R42" s="26">
        <f t="shared" si="6"/>
        <v>0</v>
      </c>
      <c r="S42" s="25">
        <f t="shared" si="6"/>
        <v>0</v>
      </c>
    </row>
    <row r="43" spans="3:23" s="1" customFormat="1" ht="11.25"/>
    <row r="44" spans="3:23" s="1" customFormat="1" ht="11.25"/>
    <row r="45" spans="3:23" s="1" customFormat="1" ht="11.25"/>
    <row r="46" spans="3:23" s="1" customFormat="1" ht="11.25"/>
    <row r="47" spans="3:23" s="1" customFormat="1" ht="11.25"/>
    <row r="48" spans="3:23" s="1" customFormat="1" ht="11.25"/>
    <row r="49" s="1" customFormat="1" ht="11.25"/>
    <row r="50" s="1" customFormat="1" ht="11.25"/>
    <row r="51" s="1" customFormat="1" ht="11.25"/>
    <row r="52" s="1" customFormat="1" ht="11.25"/>
    <row r="53" s="1" customFormat="1" ht="11.25"/>
    <row r="54" s="1" customFormat="1" ht="11.25"/>
    <row r="55" s="1" customFormat="1" ht="11.25"/>
    <row r="56" s="1" customFormat="1" ht="11.25"/>
    <row r="57" s="1" customFormat="1" ht="11.25"/>
    <row r="58" s="1" customFormat="1" ht="11.25"/>
    <row r="59" s="1" customFormat="1" ht="11.25"/>
    <row r="60" s="1" customFormat="1" ht="11.25"/>
    <row r="61" s="1" customFormat="1" ht="11.25"/>
    <row r="62" s="1" customFormat="1" ht="12.75" customHeight="1"/>
    <row r="63" s="1" customFormat="1" ht="11.25"/>
    <row r="64" s="1" customFormat="1" ht="11.25"/>
  </sheetData>
  <mergeCells count="9">
    <mergeCell ref="E30:F30"/>
    <mergeCell ref="C37:D37"/>
    <mergeCell ref="E37:F37"/>
    <mergeCell ref="C4:D4"/>
    <mergeCell ref="C5:D5"/>
    <mergeCell ref="C7:D7"/>
    <mergeCell ref="E9:F9"/>
    <mergeCell ref="E16:F16"/>
    <mergeCell ref="E23:F23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C2:AE60"/>
  <sheetViews>
    <sheetView topLeftCell="S41" zoomScaleNormal="100" workbookViewId="0">
      <selection activeCell="AE60" sqref="B1:AE60"/>
    </sheetView>
  </sheetViews>
  <sheetFormatPr defaultRowHeight="11.25"/>
  <cols>
    <col min="1" max="1" width="2.75" style="4" customWidth="1"/>
    <col min="2" max="2" width="3.25" style="4" customWidth="1"/>
    <col min="3" max="3" width="6" style="4" customWidth="1"/>
    <col min="4" max="7" width="8.625" style="4" customWidth="1"/>
    <col min="8" max="8" width="5.75" style="4" customWidth="1"/>
    <col min="9" max="9" width="6" style="4" bestFit="1" customWidth="1"/>
    <col min="10" max="13" width="8.625" style="4" customWidth="1"/>
    <col min="14" max="14" width="4.75" style="4" customWidth="1"/>
    <col min="15" max="15" width="6" style="4" bestFit="1" customWidth="1"/>
    <col min="16" max="19" width="8.625" style="4" customWidth="1"/>
    <col min="20" max="20" width="4.75" style="4" customWidth="1"/>
    <col min="21" max="21" width="6" style="4" bestFit="1" customWidth="1"/>
    <col min="22" max="25" width="8.625" style="4" customWidth="1"/>
    <col min="26" max="26" width="5.125" style="4" customWidth="1"/>
    <col min="27" max="16384" width="9" style="4"/>
  </cols>
  <sheetData>
    <row r="2" spans="3:31" ht="17.25">
      <c r="C2" s="2" t="s">
        <v>13</v>
      </c>
    </row>
    <row r="3" spans="3:31">
      <c r="C3" s="5"/>
    </row>
    <row r="4" spans="3:31">
      <c r="C4" s="73" t="str">
        <f>[1]返済条件入力!B6</f>
        <v>借入金額</v>
      </c>
      <c r="D4" s="73"/>
      <c r="E4" s="11">
        <v>20000000</v>
      </c>
    </row>
    <row r="5" spans="3:31">
      <c r="C5" s="73" t="s">
        <v>6</v>
      </c>
      <c r="D5" s="73"/>
      <c r="E5" s="12">
        <v>2.5000000000000001E-2</v>
      </c>
    </row>
    <row r="6" spans="3:31">
      <c r="C6" s="73" t="s">
        <v>3</v>
      </c>
      <c r="D6" s="73"/>
      <c r="E6" s="11">
        <v>120</v>
      </c>
    </row>
    <row r="7" spans="3:31">
      <c r="C7" s="73" t="s">
        <v>35</v>
      </c>
      <c r="D7" s="73"/>
      <c r="E7" s="11">
        <f>F11</f>
        <v>207986.11111111109</v>
      </c>
    </row>
    <row r="8" spans="3:31">
      <c r="D8" s="6"/>
    </row>
    <row r="10" spans="3:31" s="8" customFormat="1">
      <c r="C10" s="16" t="s">
        <v>4</v>
      </c>
      <c r="D10" s="17" t="s">
        <v>10</v>
      </c>
      <c r="E10" s="17" t="s">
        <v>8</v>
      </c>
      <c r="F10" s="17" t="s">
        <v>9</v>
      </c>
      <c r="G10" s="17" t="s">
        <v>11</v>
      </c>
      <c r="I10" s="16" t="s">
        <v>4</v>
      </c>
      <c r="J10" s="17" t="s">
        <v>10</v>
      </c>
      <c r="K10" s="17" t="s">
        <v>8</v>
      </c>
      <c r="L10" s="17" t="s">
        <v>9</v>
      </c>
      <c r="M10" s="17" t="s">
        <v>11</v>
      </c>
      <c r="O10" s="16" t="s">
        <v>4</v>
      </c>
      <c r="P10" s="17" t="s">
        <v>10</v>
      </c>
      <c r="Q10" s="17" t="s">
        <v>8</v>
      </c>
      <c r="R10" s="17" t="s">
        <v>9</v>
      </c>
      <c r="S10" s="17" t="s">
        <v>11</v>
      </c>
      <c r="U10" s="16" t="s">
        <v>4</v>
      </c>
      <c r="V10" s="17" t="s">
        <v>10</v>
      </c>
      <c r="W10" s="17" t="s">
        <v>8</v>
      </c>
      <c r="X10" s="17" t="s">
        <v>9</v>
      </c>
      <c r="Y10" s="17" t="s">
        <v>11</v>
      </c>
      <c r="AA10" s="16" t="s">
        <v>4</v>
      </c>
      <c r="AB10" s="17" t="s">
        <v>10</v>
      </c>
      <c r="AC10" s="17" t="s">
        <v>8</v>
      </c>
      <c r="AD10" s="17" t="s">
        <v>9</v>
      </c>
      <c r="AE10" s="17" t="s">
        <v>11</v>
      </c>
    </row>
    <row r="11" spans="3:31" s="7" customFormat="1">
      <c r="C11" s="41">
        <v>1</v>
      </c>
      <c r="D11" s="41">
        <f>IFERROR(IF(C11&gt;$E$6,"-",$E$4/$E$6),"-")</f>
        <v>166666.66666666666</v>
      </c>
      <c r="E11" s="41">
        <f t="shared" ref="E11" si="0">IF(C11&gt;$E$6,"-",IFERROR(ISPMT($E$5/12,C11,$E$6,$E$4)*-1,"-"))</f>
        <v>41319.444444444445</v>
      </c>
      <c r="F11" s="41">
        <f>IF(C11&gt;$E$6,"-",(E11+D11))</f>
        <v>207986.11111111109</v>
      </c>
      <c r="G11" s="41">
        <f>IF(C11&gt;$E$6,"-",IFERROR(E4-D11,"-"))</f>
        <v>19833333.333333332</v>
      </c>
      <c r="I11" s="13">
        <v>51</v>
      </c>
      <c r="J11" s="13">
        <f t="shared" ref="J11:J60" si="1">IFERROR(IF(I11&gt;$E$6,"-",$E$4/$E$6),"-")</f>
        <v>166666.66666666666</v>
      </c>
      <c r="K11" s="13">
        <f t="shared" ref="K11:K60" si="2">IF(I11&gt;$E$6,"-",IFERROR(ISPMT($E$5/12,I11,$E$6,$E$4)*-1,"-"))</f>
        <v>23958.333333333332</v>
      </c>
      <c r="L11" s="13">
        <f>IF(I11&gt;$E$6,"-",(K11+J11))</f>
        <v>190625</v>
      </c>
      <c r="M11" s="13">
        <f>IF(I11&gt;$E$6,"-",IFERROR(G60-J11,"-"))</f>
        <v>11499999.999999996</v>
      </c>
      <c r="O11" s="13">
        <v>101</v>
      </c>
      <c r="P11" s="13">
        <f t="shared" ref="P11" si="3">IFERROR(IF(O11&gt;$E$6,"-",$E$4/$E$6),"-")</f>
        <v>166666.66666666666</v>
      </c>
      <c r="Q11" s="13">
        <f t="shared" ref="Q11" si="4">IF(O11&gt;$E$6,"-",IFERROR(ISPMT($E$5/12,O11,$E$6,$E$4)*-1,"-"))</f>
        <v>6597.2222222222217</v>
      </c>
      <c r="R11" s="13">
        <f>IF(O11&gt;$E$6,"-",(Q11+P11))</f>
        <v>173263.88888888888</v>
      </c>
      <c r="S11" s="13">
        <f>IF(O11&gt;$E$6,"-",IFERROR(M60-P11,"-"))</f>
        <v>3166666.6666666674</v>
      </c>
      <c r="U11" s="13">
        <v>151</v>
      </c>
      <c r="V11" s="13" t="str">
        <f t="shared" ref="V11:V60" si="5">IFERROR(IF(U11&gt;$E$6,"-",$E$4/$E$6),"-")</f>
        <v>-</v>
      </c>
      <c r="W11" s="13" t="str">
        <f t="shared" ref="W11:W60" si="6">IF(U11&gt;$E$6,"-",IFERROR(ISPMT($E$5/12,U11,$E$6,$E$4)*-1,"-"))</f>
        <v>-</v>
      </c>
      <c r="X11" s="13" t="str">
        <f>IF(U11&gt;$E$6,"-",(W11+V11))</f>
        <v>-</v>
      </c>
      <c r="Y11" s="13" t="str">
        <f>IF(U11&gt;$E$6,"-",IFERROR(S60-V11,"-"))</f>
        <v>-</v>
      </c>
      <c r="AA11" s="13">
        <v>201</v>
      </c>
      <c r="AB11" s="13" t="str">
        <f t="shared" ref="AB11:AB60" si="7">IFERROR(IF(AA11&gt;$E$6,"-",$E$4/$E$6),"-")</f>
        <v>-</v>
      </c>
      <c r="AC11" s="13" t="str">
        <f t="shared" ref="AC11:AC60" si="8">IF(AA11&gt;$E$6,"-",IFERROR(ISPMT($E$5/12,AA11,$E$6,$E$4)*-1,"-"))</f>
        <v>-</v>
      </c>
      <c r="AD11" s="13" t="str">
        <f>IF(AA11&gt;$E$6,"-",(AC11+AB11))</f>
        <v>-</v>
      </c>
      <c r="AE11" s="13" t="str">
        <f>IF(AA11&gt;$E$6,"-",IFERROR(Y60-AB11,"-"))</f>
        <v>-</v>
      </c>
    </row>
    <row r="12" spans="3:31" s="7" customFormat="1">
      <c r="C12" s="40">
        <v>2</v>
      </c>
      <c r="D12" s="40">
        <f t="shared" ref="D12:D60" si="9">IFERROR(IF(C12&gt;$E$6,"-",$E$4/$E$6),"-")</f>
        <v>166666.66666666666</v>
      </c>
      <c r="E12" s="40">
        <f t="shared" ref="E12:E60" si="10">IF(C12&gt;$E$6,"-",IFERROR(ISPMT($E$5/12,C12,$E$6,$E$4)*-1,"-"))</f>
        <v>40972.222222222226</v>
      </c>
      <c r="F12" s="40">
        <f>IF(C12&gt;$E$6,"-",(E12+D12))</f>
        <v>207638.88888888888</v>
      </c>
      <c r="G12" s="40">
        <f>IF(C12&gt;$E$6,"-",IFERROR(G11-D12,"-"))</f>
        <v>19666666.666666664</v>
      </c>
      <c r="I12" s="14">
        <v>52</v>
      </c>
      <c r="J12" s="14">
        <f t="shared" si="1"/>
        <v>166666.66666666666</v>
      </c>
      <c r="K12" s="14">
        <f t="shared" si="2"/>
        <v>23611.111111111113</v>
      </c>
      <c r="L12" s="14">
        <f>IF(I12&gt;$E$6,"-",(K12+J12))</f>
        <v>190277.77777777778</v>
      </c>
      <c r="M12" s="14">
        <f>IF(I12&gt;$E$6,"-",IFERROR(M11-J12,"-"))</f>
        <v>11333333.33333333</v>
      </c>
      <c r="O12" s="14">
        <v>102</v>
      </c>
      <c r="P12" s="14">
        <f t="shared" ref="P12:P29" si="11">IFERROR(IF(O12&gt;$E$6,"-",$E$4/$E$6),"-")</f>
        <v>166666.66666666666</v>
      </c>
      <c r="Q12" s="14">
        <f t="shared" ref="Q12:Q29" si="12">IF(O12&gt;$E$6,"-",IFERROR(ISPMT($E$5/12,O12,$E$6,$E$4)*-1,"-"))</f>
        <v>6250</v>
      </c>
      <c r="R12" s="14">
        <f>IF(O12&gt;$E$6,"-",(Q12+P12))</f>
        <v>172916.66666666666</v>
      </c>
      <c r="S12" s="14">
        <f>IF(O12&gt;$E$6,"-",IFERROR(S11-P12,"-"))</f>
        <v>3000000.0000000009</v>
      </c>
      <c r="U12" s="14">
        <v>152</v>
      </c>
      <c r="V12" s="14" t="str">
        <f t="shared" si="5"/>
        <v>-</v>
      </c>
      <c r="W12" s="14" t="str">
        <f t="shared" si="6"/>
        <v>-</v>
      </c>
      <c r="X12" s="14" t="str">
        <f>IF(U12&gt;$E$6,"-",(W12+V12))</f>
        <v>-</v>
      </c>
      <c r="Y12" s="14" t="str">
        <f>IF(U12&gt;$E$6,"-",IFERROR(Y11-V12,"-"))</f>
        <v>-</v>
      </c>
      <c r="AA12" s="14">
        <v>202</v>
      </c>
      <c r="AB12" s="14" t="str">
        <f t="shared" si="7"/>
        <v>-</v>
      </c>
      <c r="AC12" s="14" t="str">
        <f t="shared" si="8"/>
        <v>-</v>
      </c>
      <c r="AD12" s="14" t="str">
        <f>IF(AA12&gt;$E$6,"-",(AC12+AB12))</f>
        <v>-</v>
      </c>
      <c r="AE12" s="14" t="str">
        <f>IF(AA12&gt;$E$6,"-",IFERROR(AE11-AB12,"-"))</f>
        <v>-</v>
      </c>
    </row>
    <row r="13" spans="3:31" s="7" customFormat="1">
      <c r="C13" s="40">
        <v>3</v>
      </c>
      <c r="D13" s="40">
        <f t="shared" si="9"/>
        <v>166666.66666666666</v>
      </c>
      <c r="E13" s="40">
        <f t="shared" si="10"/>
        <v>40625</v>
      </c>
      <c r="F13" s="40">
        <f>IF(C13&gt;$E$6,"-",(E13+D13))</f>
        <v>207291.66666666666</v>
      </c>
      <c r="G13" s="40">
        <f>IF(C13&gt;$E$6,"-",IFERROR(G12-D13,"-"))</f>
        <v>19499999.999999996</v>
      </c>
      <c r="I13" s="14">
        <v>53</v>
      </c>
      <c r="J13" s="14">
        <f t="shared" si="1"/>
        <v>166666.66666666666</v>
      </c>
      <c r="K13" s="14">
        <f t="shared" si="2"/>
        <v>23263.888888888887</v>
      </c>
      <c r="L13" s="14">
        <f>IF(I13&gt;$E$6,"-",(K13+J13))</f>
        <v>189930.55555555553</v>
      </c>
      <c r="M13" s="14">
        <f>IF(I13&gt;$E$6,"-",IFERROR(M12-J13,"-"))</f>
        <v>11166666.666666664</v>
      </c>
      <c r="O13" s="14">
        <v>103</v>
      </c>
      <c r="P13" s="14">
        <f t="shared" si="11"/>
        <v>166666.66666666666</v>
      </c>
      <c r="Q13" s="14">
        <f t="shared" si="12"/>
        <v>5902.7777777777783</v>
      </c>
      <c r="R13" s="14">
        <f>IF(O13&gt;$E$6,"-",(Q13+P13))</f>
        <v>172569.44444444444</v>
      </c>
      <c r="S13" s="14">
        <f>IF(O13&gt;$E$6,"-",IFERROR(S12-P13,"-"))</f>
        <v>2833333.3333333344</v>
      </c>
      <c r="U13" s="14">
        <v>153</v>
      </c>
      <c r="V13" s="14" t="str">
        <f t="shared" si="5"/>
        <v>-</v>
      </c>
      <c r="W13" s="14" t="str">
        <f t="shared" si="6"/>
        <v>-</v>
      </c>
      <c r="X13" s="14" t="str">
        <f>IF(U13&gt;$E$6,"-",(W13+V13))</f>
        <v>-</v>
      </c>
      <c r="Y13" s="14" t="str">
        <f>IF(U13&gt;$E$6,"-",IFERROR(Y12-V13,"-"))</f>
        <v>-</v>
      </c>
      <c r="AA13" s="14">
        <v>203</v>
      </c>
      <c r="AB13" s="14" t="str">
        <f t="shared" si="7"/>
        <v>-</v>
      </c>
      <c r="AC13" s="14" t="str">
        <f t="shared" si="8"/>
        <v>-</v>
      </c>
      <c r="AD13" s="14" t="str">
        <f>IF(AA13&gt;$E$6,"-",(AC13+AB13))</f>
        <v>-</v>
      </c>
      <c r="AE13" s="14" t="str">
        <f>IF(AA13&gt;$E$6,"-",IFERROR(AE12-AB13,"-"))</f>
        <v>-</v>
      </c>
    </row>
    <row r="14" spans="3:31" s="7" customFormat="1">
      <c r="C14" s="40">
        <v>4</v>
      </c>
      <c r="D14" s="40">
        <f t="shared" si="9"/>
        <v>166666.66666666666</v>
      </c>
      <c r="E14" s="40">
        <f t="shared" si="10"/>
        <v>40277.777777777774</v>
      </c>
      <c r="F14" s="40">
        <f>IF(C14&gt;$E$6,"-",(E14+D14))</f>
        <v>206944.44444444444</v>
      </c>
      <c r="G14" s="40">
        <f>IF(C14&gt;$E$6,"-",IFERROR(G13-D14,"-"))</f>
        <v>19333333.333333328</v>
      </c>
      <c r="I14" s="14">
        <v>54</v>
      </c>
      <c r="J14" s="14">
        <f t="shared" si="1"/>
        <v>166666.66666666666</v>
      </c>
      <c r="K14" s="14">
        <f t="shared" si="2"/>
        <v>22916.666666666668</v>
      </c>
      <c r="L14" s="14">
        <f>IF(I14&gt;$E$6,"-",(K14+J14))</f>
        <v>189583.33333333331</v>
      </c>
      <c r="M14" s="14">
        <f>IF(I14&gt;$E$6,"-",IFERROR(M13-J14,"-"))</f>
        <v>10999999.999999998</v>
      </c>
      <c r="O14" s="14">
        <v>104</v>
      </c>
      <c r="P14" s="14">
        <f t="shared" si="11"/>
        <v>166666.66666666666</v>
      </c>
      <c r="Q14" s="14">
        <f t="shared" si="12"/>
        <v>5555.5555555555557</v>
      </c>
      <c r="R14" s="14">
        <f>IF(O14&gt;$E$6,"-",(Q14+P14))</f>
        <v>172222.22222222222</v>
      </c>
      <c r="S14" s="14">
        <f>IF(O14&gt;$E$6,"-",IFERROR(S13-P14,"-"))</f>
        <v>2666666.6666666679</v>
      </c>
      <c r="U14" s="14">
        <v>154</v>
      </c>
      <c r="V14" s="14" t="str">
        <f t="shared" si="5"/>
        <v>-</v>
      </c>
      <c r="W14" s="14" t="str">
        <f t="shared" si="6"/>
        <v>-</v>
      </c>
      <c r="X14" s="14" t="str">
        <f>IF(U14&gt;$E$6,"-",(W14+V14))</f>
        <v>-</v>
      </c>
      <c r="Y14" s="14" t="str">
        <f>IF(U14&gt;$E$6,"-",IFERROR(Y13-V14,"-"))</f>
        <v>-</v>
      </c>
      <c r="AA14" s="14">
        <v>204</v>
      </c>
      <c r="AB14" s="14" t="str">
        <f t="shared" si="7"/>
        <v>-</v>
      </c>
      <c r="AC14" s="14" t="str">
        <f t="shared" si="8"/>
        <v>-</v>
      </c>
      <c r="AD14" s="14" t="str">
        <f>IF(AA14&gt;$E$6,"-",(AC14+AB14))</f>
        <v>-</v>
      </c>
      <c r="AE14" s="14" t="str">
        <f>IF(AA14&gt;$E$6,"-",IFERROR(AE13-AB14,"-"))</f>
        <v>-</v>
      </c>
    </row>
    <row r="15" spans="3:31" s="7" customFormat="1">
      <c r="C15" s="40">
        <v>5</v>
      </c>
      <c r="D15" s="40">
        <f t="shared" si="9"/>
        <v>166666.66666666666</v>
      </c>
      <c r="E15" s="40">
        <f t="shared" si="10"/>
        <v>39930.555555555555</v>
      </c>
      <c r="F15" s="40">
        <f>IF(C15&gt;$E$6,"-",(E15+D15))</f>
        <v>206597.22222222222</v>
      </c>
      <c r="G15" s="40">
        <f>IF(C15&gt;$E$6,"-",IFERROR(G14-D15,"-"))</f>
        <v>19166666.66666666</v>
      </c>
      <c r="I15" s="14">
        <v>55</v>
      </c>
      <c r="J15" s="14">
        <f t="shared" si="1"/>
        <v>166666.66666666666</v>
      </c>
      <c r="K15" s="14">
        <f t="shared" si="2"/>
        <v>22569.444444444445</v>
      </c>
      <c r="L15" s="14">
        <f>IF(I15&gt;$E$6,"-",(K15+J15))</f>
        <v>189236.11111111109</v>
      </c>
      <c r="M15" s="14">
        <f>IF(I15&gt;$E$6,"-",IFERROR(M14-J15,"-"))</f>
        <v>10833333.333333332</v>
      </c>
      <c r="O15" s="14">
        <v>105</v>
      </c>
      <c r="P15" s="14">
        <f t="shared" si="11"/>
        <v>166666.66666666666</v>
      </c>
      <c r="Q15" s="14">
        <f t="shared" si="12"/>
        <v>5208.333333333333</v>
      </c>
      <c r="R15" s="14">
        <f>IF(O15&gt;$E$6,"-",(Q15+P15))</f>
        <v>171875</v>
      </c>
      <c r="S15" s="14">
        <f>IF(O15&gt;$E$6,"-",IFERROR(S14-P15,"-"))</f>
        <v>2500000.0000000014</v>
      </c>
      <c r="U15" s="14">
        <v>155</v>
      </c>
      <c r="V15" s="14" t="str">
        <f t="shared" si="5"/>
        <v>-</v>
      </c>
      <c r="W15" s="14" t="str">
        <f t="shared" si="6"/>
        <v>-</v>
      </c>
      <c r="X15" s="14" t="str">
        <f>IF(U15&gt;$E$6,"-",(W15+V15))</f>
        <v>-</v>
      </c>
      <c r="Y15" s="14" t="str">
        <f>IF(U15&gt;$E$6,"-",IFERROR(Y14-V15,"-"))</f>
        <v>-</v>
      </c>
      <c r="AA15" s="14">
        <v>205</v>
      </c>
      <c r="AB15" s="14" t="str">
        <f t="shared" si="7"/>
        <v>-</v>
      </c>
      <c r="AC15" s="14" t="str">
        <f t="shared" si="8"/>
        <v>-</v>
      </c>
      <c r="AD15" s="14" t="str">
        <f>IF(AA15&gt;$E$6,"-",(AC15+AB15))</f>
        <v>-</v>
      </c>
      <c r="AE15" s="14" t="str">
        <f>IF(AA15&gt;$E$6,"-",IFERROR(AE14-AB15,"-"))</f>
        <v>-</v>
      </c>
    </row>
    <row r="16" spans="3:31" s="7" customFormat="1">
      <c r="C16" s="40">
        <v>6</v>
      </c>
      <c r="D16" s="40">
        <f t="shared" si="9"/>
        <v>166666.66666666666</v>
      </c>
      <c r="E16" s="40">
        <f t="shared" si="10"/>
        <v>39583.333333333336</v>
      </c>
      <c r="F16" s="40">
        <f>IF(C16&gt;$E$6,"-",(E16+D16))</f>
        <v>206250</v>
      </c>
      <c r="G16" s="40">
        <f>IF(C16&gt;$E$6,"-",IFERROR(G15-D16,"-"))</f>
        <v>18999999.999999993</v>
      </c>
      <c r="I16" s="14">
        <v>56</v>
      </c>
      <c r="J16" s="14">
        <f t="shared" si="1"/>
        <v>166666.66666666666</v>
      </c>
      <c r="K16" s="14">
        <f t="shared" si="2"/>
        <v>22222.222222222223</v>
      </c>
      <c r="L16" s="14">
        <f>IF(I16&gt;$E$6,"-",(K16+J16))</f>
        <v>188888.88888888888</v>
      </c>
      <c r="M16" s="14">
        <f>IF(I16&gt;$E$6,"-",IFERROR(M15-J16,"-"))</f>
        <v>10666666.666666666</v>
      </c>
      <c r="O16" s="14">
        <v>106</v>
      </c>
      <c r="P16" s="14">
        <f t="shared" si="11"/>
        <v>166666.66666666666</v>
      </c>
      <c r="Q16" s="14">
        <f t="shared" si="12"/>
        <v>4861.1111111111113</v>
      </c>
      <c r="R16" s="14">
        <f>IF(O16&gt;$E$6,"-",(Q16+P16))</f>
        <v>171527.77777777778</v>
      </c>
      <c r="S16" s="14">
        <f>IF(O16&gt;$E$6,"-",IFERROR(S15-P16,"-"))</f>
        <v>2333333.3333333349</v>
      </c>
      <c r="U16" s="14">
        <v>156</v>
      </c>
      <c r="V16" s="14" t="str">
        <f t="shared" si="5"/>
        <v>-</v>
      </c>
      <c r="W16" s="14" t="str">
        <f t="shared" si="6"/>
        <v>-</v>
      </c>
      <c r="X16" s="14" t="str">
        <f>IF(U16&gt;$E$6,"-",(W16+V16))</f>
        <v>-</v>
      </c>
      <c r="Y16" s="14" t="str">
        <f>IF(U16&gt;$E$6,"-",IFERROR(Y15-V16,"-"))</f>
        <v>-</v>
      </c>
      <c r="AA16" s="14">
        <v>206</v>
      </c>
      <c r="AB16" s="14" t="str">
        <f t="shared" si="7"/>
        <v>-</v>
      </c>
      <c r="AC16" s="14" t="str">
        <f t="shared" si="8"/>
        <v>-</v>
      </c>
      <c r="AD16" s="14" t="str">
        <f>IF(AA16&gt;$E$6,"-",(AC16+AB16))</f>
        <v>-</v>
      </c>
      <c r="AE16" s="14" t="str">
        <f>IF(AA16&gt;$E$6,"-",IFERROR(AE15-AB16,"-"))</f>
        <v>-</v>
      </c>
    </row>
    <row r="17" spans="3:31" s="7" customFormat="1">
      <c r="C17" s="40">
        <v>7</v>
      </c>
      <c r="D17" s="40">
        <f t="shared" si="9"/>
        <v>166666.66666666666</v>
      </c>
      <c r="E17" s="40">
        <f t="shared" si="10"/>
        <v>39236.111111111109</v>
      </c>
      <c r="F17" s="40">
        <f>IF(C17&gt;$E$6,"-",(E17+D17))</f>
        <v>205902.77777777775</v>
      </c>
      <c r="G17" s="40">
        <f>IF(C17&gt;$E$6,"-",IFERROR(G16-D17,"-"))</f>
        <v>18833333.333333325</v>
      </c>
      <c r="I17" s="14">
        <v>57</v>
      </c>
      <c r="J17" s="14">
        <f t="shared" si="1"/>
        <v>166666.66666666666</v>
      </c>
      <c r="K17" s="14">
        <f t="shared" si="2"/>
        <v>21875</v>
      </c>
      <c r="L17" s="14">
        <f>IF(I17&gt;$E$6,"-",(K17+J17))</f>
        <v>188541.66666666666</v>
      </c>
      <c r="M17" s="14">
        <f>IF(I17&gt;$E$6,"-",IFERROR(M16-J17,"-"))</f>
        <v>10500000</v>
      </c>
      <c r="O17" s="14">
        <v>107</v>
      </c>
      <c r="P17" s="14">
        <f t="shared" si="11"/>
        <v>166666.66666666666</v>
      </c>
      <c r="Q17" s="14">
        <f t="shared" si="12"/>
        <v>4513.8888888888887</v>
      </c>
      <c r="R17" s="14">
        <f>IF(O17&gt;$E$6,"-",(Q17+P17))</f>
        <v>171180.55555555553</v>
      </c>
      <c r="S17" s="14">
        <f>IF(O17&gt;$E$6,"-",IFERROR(S16-P17,"-"))</f>
        <v>2166666.6666666684</v>
      </c>
      <c r="U17" s="14">
        <v>157</v>
      </c>
      <c r="V17" s="14" t="str">
        <f t="shared" si="5"/>
        <v>-</v>
      </c>
      <c r="W17" s="14" t="str">
        <f t="shared" si="6"/>
        <v>-</v>
      </c>
      <c r="X17" s="14" t="str">
        <f>IF(U17&gt;$E$6,"-",(W17+V17))</f>
        <v>-</v>
      </c>
      <c r="Y17" s="14" t="str">
        <f>IF(U17&gt;$E$6,"-",IFERROR(Y16-V17,"-"))</f>
        <v>-</v>
      </c>
      <c r="AA17" s="14">
        <v>207</v>
      </c>
      <c r="AB17" s="14" t="str">
        <f t="shared" si="7"/>
        <v>-</v>
      </c>
      <c r="AC17" s="14" t="str">
        <f t="shared" si="8"/>
        <v>-</v>
      </c>
      <c r="AD17" s="14" t="str">
        <f>IF(AA17&gt;$E$6,"-",(AC17+AB17))</f>
        <v>-</v>
      </c>
      <c r="AE17" s="14" t="str">
        <f>IF(AA17&gt;$E$6,"-",IFERROR(AE16-AB17,"-"))</f>
        <v>-</v>
      </c>
    </row>
    <row r="18" spans="3:31" s="7" customFormat="1">
      <c r="C18" s="14">
        <v>8</v>
      </c>
      <c r="D18" s="14">
        <f t="shared" si="9"/>
        <v>166666.66666666666</v>
      </c>
      <c r="E18" s="14">
        <f t="shared" si="10"/>
        <v>38888.888888888891</v>
      </c>
      <c r="F18" s="14">
        <f>IF(C18&gt;$E$6,"-",(E18+D18))</f>
        <v>205555.55555555556</v>
      </c>
      <c r="G18" s="14">
        <f>IF(C18&gt;$E$6,"-",IFERROR(G17-D18,"-"))</f>
        <v>18666666.666666657</v>
      </c>
      <c r="I18" s="14">
        <v>58</v>
      </c>
      <c r="J18" s="14">
        <f t="shared" si="1"/>
        <v>166666.66666666666</v>
      </c>
      <c r="K18" s="14">
        <f t="shared" si="2"/>
        <v>21527.777777777777</v>
      </c>
      <c r="L18" s="14">
        <f>IF(I18&gt;$E$6,"-",(K18+J18))</f>
        <v>188194.44444444444</v>
      </c>
      <c r="M18" s="14">
        <f>IF(I18&gt;$E$6,"-",IFERROR(M17-J18,"-"))</f>
        <v>10333333.333333334</v>
      </c>
      <c r="O18" s="14">
        <v>108</v>
      </c>
      <c r="P18" s="14">
        <f t="shared" si="11"/>
        <v>166666.66666666666</v>
      </c>
      <c r="Q18" s="14">
        <f t="shared" si="12"/>
        <v>4166.666666666667</v>
      </c>
      <c r="R18" s="14">
        <f>IF(O18&gt;$E$6,"-",(Q18+P18))</f>
        <v>170833.33333333331</v>
      </c>
      <c r="S18" s="14">
        <f>IF(O18&gt;$E$6,"-",IFERROR(S17-P18,"-"))</f>
        <v>2000000.0000000016</v>
      </c>
      <c r="U18" s="14">
        <v>158</v>
      </c>
      <c r="V18" s="14" t="str">
        <f t="shared" si="5"/>
        <v>-</v>
      </c>
      <c r="W18" s="14" t="str">
        <f t="shared" si="6"/>
        <v>-</v>
      </c>
      <c r="X18" s="14" t="str">
        <f>IF(U18&gt;$E$6,"-",(W18+V18))</f>
        <v>-</v>
      </c>
      <c r="Y18" s="14" t="str">
        <f>IF(U18&gt;$E$6,"-",IFERROR(Y17-V18,"-"))</f>
        <v>-</v>
      </c>
      <c r="AA18" s="14">
        <v>208</v>
      </c>
      <c r="AB18" s="14" t="str">
        <f t="shared" si="7"/>
        <v>-</v>
      </c>
      <c r="AC18" s="14" t="str">
        <f t="shared" si="8"/>
        <v>-</v>
      </c>
      <c r="AD18" s="14" t="str">
        <f>IF(AA18&gt;$E$6,"-",(AC18+AB18))</f>
        <v>-</v>
      </c>
      <c r="AE18" s="14" t="str">
        <f>IF(AA18&gt;$E$6,"-",IFERROR(AE17-AB18,"-"))</f>
        <v>-</v>
      </c>
    </row>
    <row r="19" spans="3:31" s="7" customFormat="1">
      <c r="C19" s="14">
        <v>9</v>
      </c>
      <c r="D19" s="14">
        <f t="shared" si="9"/>
        <v>166666.66666666666</v>
      </c>
      <c r="E19" s="14">
        <f t="shared" si="10"/>
        <v>38541.666666666664</v>
      </c>
      <c r="F19" s="14">
        <f>IF(C19&gt;$E$6,"-",(E19+D19))</f>
        <v>205208.33333333331</v>
      </c>
      <c r="G19" s="14">
        <f>IF(C19&gt;$E$6,"-",IFERROR(G18-D19,"-"))</f>
        <v>18499999.999999989</v>
      </c>
      <c r="I19" s="14">
        <v>59</v>
      </c>
      <c r="J19" s="14">
        <f t="shared" si="1"/>
        <v>166666.66666666666</v>
      </c>
      <c r="K19" s="14">
        <f t="shared" si="2"/>
        <v>21180.555555555555</v>
      </c>
      <c r="L19" s="14">
        <f>IF(I19&gt;$E$6,"-",(K19+J19))</f>
        <v>187847.22222222222</v>
      </c>
      <c r="M19" s="14">
        <f>IF(I19&gt;$E$6,"-",IFERROR(M18-J19,"-"))</f>
        <v>10166666.666666668</v>
      </c>
      <c r="O19" s="14">
        <v>109</v>
      </c>
      <c r="P19" s="14">
        <f t="shared" si="11"/>
        <v>166666.66666666666</v>
      </c>
      <c r="Q19" s="14">
        <f t="shared" si="12"/>
        <v>3819.4444444444443</v>
      </c>
      <c r="R19" s="14">
        <f>IF(O19&gt;$E$6,"-",(Q19+P19))</f>
        <v>170486.11111111109</v>
      </c>
      <c r="S19" s="14">
        <f>IF(O19&gt;$E$6,"-",IFERROR(S18-P19,"-"))</f>
        <v>1833333.3333333349</v>
      </c>
      <c r="U19" s="14">
        <v>159</v>
      </c>
      <c r="V19" s="14" t="str">
        <f t="shared" si="5"/>
        <v>-</v>
      </c>
      <c r="W19" s="14" t="str">
        <f t="shared" si="6"/>
        <v>-</v>
      </c>
      <c r="X19" s="14" t="str">
        <f>IF(U19&gt;$E$6,"-",(W19+V19))</f>
        <v>-</v>
      </c>
      <c r="Y19" s="14" t="str">
        <f>IF(U19&gt;$E$6,"-",IFERROR(Y18-V19,"-"))</f>
        <v>-</v>
      </c>
      <c r="AA19" s="14">
        <v>209</v>
      </c>
      <c r="AB19" s="14" t="str">
        <f t="shared" si="7"/>
        <v>-</v>
      </c>
      <c r="AC19" s="14" t="str">
        <f t="shared" si="8"/>
        <v>-</v>
      </c>
      <c r="AD19" s="14" t="str">
        <f>IF(AA19&gt;$E$6,"-",(AC19+AB19))</f>
        <v>-</v>
      </c>
      <c r="AE19" s="14" t="str">
        <f>IF(AA19&gt;$E$6,"-",IFERROR(AE18-AB19,"-"))</f>
        <v>-</v>
      </c>
    </row>
    <row r="20" spans="3:31" s="7" customFormat="1">
      <c r="C20" s="14">
        <v>10</v>
      </c>
      <c r="D20" s="14">
        <f t="shared" si="9"/>
        <v>166666.66666666666</v>
      </c>
      <c r="E20" s="14">
        <f t="shared" si="10"/>
        <v>38194.444444444445</v>
      </c>
      <c r="F20" s="14">
        <f>IF(C20&gt;$E$6,"-",(E20+D20))</f>
        <v>204861.11111111109</v>
      </c>
      <c r="G20" s="14">
        <f>IF(C20&gt;$E$6,"-",IFERROR(G19-D20,"-"))</f>
        <v>18333333.333333321</v>
      </c>
      <c r="I20" s="14">
        <v>60</v>
      </c>
      <c r="J20" s="14">
        <f t="shared" si="1"/>
        <v>166666.66666666666</v>
      </c>
      <c r="K20" s="14">
        <f t="shared" si="2"/>
        <v>20833.333333333332</v>
      </c>
      <c r="L20" s="14">
        <f>IF(I20&gt;$E$6,"-",(K20+J20))</f>
        <v>187500</v>
      </c>
      <c r="M20" s="14">
        <f>IF(I20&gt;$E$6,"-",IFERROR(M19-J20,"-"))</f>
        <v>10000000.000000002</v>
      </c>
      <c r="O20" s="14">
        <v>110</v>
      </c>
      <c r="P20" s="14">
        <f t="shared" si="11"/>
        <v>166666.66666666666</v>
      </c>
      <c r="Q20" s="14">
        <f t="shared" si="12"/>
        <v>3472.2222222222222</v>
      </c>
      <c r="R20" s="14">
        <f>IF(O20&gt;$E$6,"-",(Q20+P20))</f>
        <v>170138.88888888888</v>
      </c>
      <c r="S20" s="14">
        <f>IF(O20&gt;$E$6,"-",IFERROR(S19-P20,"-"))</f>
        <v>1666666.6666666681</v>
      </c>
      <c r="U20" s="14">
        <v>160</v>
      </c>
      <c r="V20" s="14" t="str">
        <f t="shared" si="5"/>
        <v>-</v>
      </c>
      <c r="W20" s="14" t="str">
        <f t="shared" si="6"/>
        <v>-</v>
      </c>
      <c r="X20" s="14" t="str">
        <f>IF(U20&gt;$E$6,"-",(W20+V20))</f>
        <v>-</v>
      </c>
      <c r="Y20" s="14" t="str">
        <f>IF(U20&gt;$E$6,"-",IFERROR(Y19-V20,"-"))</f>
        <v>-</v>
      </c>
      <c r="AA20" s="14">
        <v>210</v>
      </c>
      <c r="AB20" s="14" t="str">
        <f t="shared" si="7"/>
        <v>-</v>
      </c>
      <c r="AC20" s="14" t="str">
        <f t="shared" si="8"/>
        <v>-</v>
      </c>
      <c r="AD20" s="14" t="str">
        <f>IF(AA20&gt;$E$6,"-",(AC20+AB20))</f>
        <v>-</v>
      </c>
      <c r="AE20" s="14" t="str">
        <f>IF(AA20&gt;$E$6,"-",IFERROR(AE19-AB20,"-"))</f>
        <v>-</v>
      </c>
    </row>
    <row r="21" spans="3:31" s="7" customFormat="1">
      <c r="C21" s="14">
        <v>11</v>
      </c>
      <c r="D21" s="14">
        <f t="shared" si="9"/>
        <v>166666.66666666666</v>
      </c>
      <c r="E21" s="14">
        <f t="shared" si="10"/>
        <v>37847.222222222226</v>
      </c>
      <c r="F21" s="14">
        <f>IF(C21&gt;$E$6,"-",(E21+D21))</f>
        <v>204513.88888888888</v>
      </c>
      <c r="G21" s="14">
        <f>IF(C21&gt;$E$6,"-",IFERROR(G20-D21,"-"))</f>
        <v>18166666.666666653</v>
      </c>
      <c r="I21" s="14">
        <v>61</v>
      </c>
      <c r="J21" s="14">
        <f t="shared" si="1"/>
        <v>166666.66666666666</v>
      </c>
      <c r="K21" s="14">
        <f t="shared" si="2"/>
        <v>20486.111111111113</v>
      </c>
      <c r="L21" s="14">
        <f>IF(I21&gt;$E$6,"-",(K21+J21))</f>
        <v>187152.77777777778</v>
      </c>
      <c r="M21" s="14">
        <f>IF(I21&gt;$E$6,"-",IFERROR(M20-J21,"-"))</f>
        <v>9833333.3333333358</v>
      </c>
      <c r="O21" s="14">
        <v>111</v>
      </c>
      <c r="P21" s="14">
        <f t="shared" si="11"/>
        <v>166666.66666666666</v>
      </c>
      <c r="Q21" s="14">
        <f t="shared" si="12"/>
        <v>3125</v>
      </c>
      <c r="R21" s="14">
        <f>IF(O21&gt;$E$6,"-",(Q21+P21))</f>
        <v>169791.66666666666</v>
      </c>
      <c r="S21" s="14">
        <f>IF(O21&gt;$E$6,"-",IFERROR(S20-P21,"-"))</f>
        <v>1500000.0000000014</v>
      </c>
      <c r="U21" s="14">
        <v>161</v>
      </c>
      <c r="V21" s="14" t="str">
        <f t="shared" si="5"/>
        <v>-</v>
      </c>
      <c r="W21" s="14" t="str">
        <f t="shared" si="6"/>
        <v>-</v>
      </c>
      <c r="X21" s="14" t="str">
        <f>IF(U21&gt;$E$6,"-",(W21+V21))</f>
        <v>-</v>
      </c>
      <c r="Y21" s="14" t="str">
        <f>IF(U21&gt;$E$6,"-",IFERROR(Y20-V21,"-"))</f>
        <v>-</v>
      </c>
      <c r="AA21" s="14">
        <v>211</v>
      </c>
      <c r="AB21" s="14" t="str">
        <f t="shared" si="7"/>
        <v>-</v>
      </c>
      <c r="AC21" s="14" t="str">
        <f t="shared" si="8"/>
        <v>-</v>
      </c>
      <c r="AD21" s="14" t="str">
        <f>IF(AA21&gt;$E$6,"-",(AC21+AB21))</f>
        <v>-</v>
      </c>
      <c r="AE21" s="14" t="str">
        <f>IF(AA21&gt;$E$6,"-",IFERROR(AE20-AB21,"-"))</f>
        <v>-</v>
      </c>
    </row>
    <row r="22" spans="3:31" s="7" customFormat="1">
      <c r="C22" s="14">
        <v>12</v>
      </c>
      <c r="D22" s="14">
        <f t="shared" si="9"/>
        <v>166666.66666666666</v>
      </c>
      <c r="E22" s="14">
        <f t="shared" si="10"/>
        <v>37500</v>
      </c>
      <c r="F22" s="14">
        <f>IF(C22&gt;$E$6,"-",(E22+D22))</f>
        <v>204166.66666666666</v>
      </c>
      <c r="G22" s="14">
        <f>IF(C22&gt;$E$6,"-",IFERROR(G21-D22,"-"))</f>
        <v>17999999.999999985</v>
      </c>
      <c r="I22" s="14">
        <v>62</v>
      </c>
      <c r="J22" s="14">
        <f t="shared" si="1"/>
        <v>166666.66666666666</v>
      </c>
      <c r="K22" s="14">
        <f t="shared" si="2"/>
        <v>20138.888888888887</v>
      </c>
      <c r="L22" s="14">
        <f>IF(I22&gt;$E$6,"-",(K22+J22))</f>
        <v>186805.55555555553</v>
      </c>
      <c r="M22" s="14">
        <f>IF(I22&gt;$E$6,"-",IFERROR(M21-J22,"-"))</f>
        <v>9666666.6666666698</v>
      </c>
      <c r="O22" s="14">
        <v>112</v>
      </c>
      <c r="P22" s="14">
        <f t="shared" si="11"/>
        <v>166666.66666666666</v>
      </c>
      <c r="Q22" s="14">
        <f t="shared" si="12"/>
        <v>2777.7777777777778</v>
      </c>
      <c r="R22" s="14">
        <f>IF(O22&gt;$E$6,"-",(Q22+P22))</f>
        <v>169444.44444444444</v>
      </c>
      <c r="S22" s="14">
        <f>IF(O22&gt;$E$6,"-",IFERROR(S21-P22,"-"))</f>
        <v>1333333.3333333347</v>
      </c>
      <c r="U22" s="14">
        <v>162</v>
      </c>
      <c r="V22" s="14" t="str">
        <f t="shared" si="5"/>
        <v>-</v>
      </c>
      <c r="W22" s="14" t="str">
        <f t="shared" si="6"/>
        <v>-</v>
      </c>
      <c r="X22" s="14" t="str">
        <f>IF(U22&gt;$E$6,"-",(W22+V22))</f>
        <v>-</v>
      </c>
      <c r="Y22" s="14" t="str">
        <f>IF(U22&gt;$E$6,"-",IFERROR(Y21-V22,"-"))</f>
        <v>-</v>
      </c>
      <c r="AA22" s="14">
        <v>212</v>
      </c>
      <c r="AB22" s="14" t="str">
        <f t="shared" si="7"/>
        <v>-</v>
      </c>
      <c r="AC22" s="14" t="str">
        <f t="shared" si="8"/>
        <v>-</v>
      </c>
      <c r="AD22" s="14" t="str">
        <f>IF(AA22&gt;$E$6,"-",(AC22+AB22))</f>
        <v>-</v>
      </c>
      <c r="AE22" s="14" t="str">
        <f>IF(AA22&gt;$E$6,"-",IFERROR(AE21-AB22,"-"))</f>
        <v>-</v>
      </c>
    </row>
    <row r="23" spans="3:31" s="7" customFormat="1">
      <c r="C23" s="14">
        <v>13</v>
      </c>
      <c r="D23" s="14">
        <f t="shared" si="9"/>
        <v>166666.66666666666</v>
      </c>
      <c r="E23" s="14">
        <f t="shared" si="10"/>
        <v>37152.777777777774</v>
      </c>
      <c r="F23" s="14">
        <f>IF(C23&gt;$E$6,"-",(E23+D23))</f>
        <v>203819.44444444444</v>
      </c>
      <c r="G23" s="14">
        <f>IF(C23&gt;$E$6,"-",IFERROR(G22-D23,"-"))</f>
        <v>17833333.333333317</v>
      </c>
      <c r="I23" s="14">
        <v>63</v>
      </c>
      <c r="J23" s="14">
        <f t="shared" si="1"/>
        <v>166666.66666666666</v>
      </c>
      <c r="K23" s="14">
        <f t="shared" si="2"/>
        <v>19791.666666666668</v>
      </c>
      <c r="L23" s="14">
        <f>IF(I23&gt;$E$6,"-",(K23+J23))</f>
        <v>186458.33333333331</v>
      </c>
      <c r="M23" s="14">
        <f>IF(I23&gt;$E$6,"-",IFERROR(M22-J23,"-"))</f>
        <v>9500000.0000000037</v>
      </c>
      <c r="O23" s="14">
        <v>113</v>
      </c>
      <c r="P23" s="14">
        <f t="shared" si="11"/>
        <v>166666.66666666666</v>
      </c>
      <c r="Q23" s="14">
        <f t="shared" si="12"/>
        <v>2430.5555555555557</v>
      </c>
      <c r="R23" s="14">
        <f>IF(O23&gt;$E$6,"-",(Q23+P23))</f>
        <v>169097.22222222222</v>
      </c>
      <c r="S23" s="14">
        <f>IF(O23&gt;$E$6,"-",IFERROR(S22-P23,"-"))</f>
        <v>1166666.6666666679</v>
      </c>
      <c r="U23" s="14">
        <v>163</v>
      </c>
      <c r="V23" s="14" t="str">
        <f t="shared" si="5"/>
        <v>-</v>
      </c>
      <c r="W23" s="14" t="str">
        <f t="shared" si="6"/>
        <v>-</v>
      </c>
      <c r="X23" s="14" t="str">
        <f>IF(U23&gt;$E$6,"-",(W23+V23))</f>
        <v>-</v>
      </c>
      <c r="Y23" s="14" t="str">
        <f>IF(U23&gt;$E$6,"-",IFERROR(Y22-V23,"-"))</f>
        <v>-</v>
      </c>
      <c r="AA23" s="14">
        <v>213</v>
      </c>
      <c r="AB23" s="14" t="str">
        <f t="shared" si="7"/>
        <v>-</v>
      </c>
      <c r="AC23" s="14" t="str">
        <f t="shared" si="8"/>
        <v>-</v>
      </c>
      <c r="AD23" s="14" t="str">
        <f>IF(AA23&gt;$E$6,"-",(AC23+AB23))</f>
        <v>-</v>
      </c>
      <c r="AE23" s="14" t="str">
        <f>IF(AA23&gt;$E$6,"-",IFERROR(AE22-AB23,"-"))</f>
        <v>-</v>
      </c>
    </row>
    <row r="24" spans="3:31" s="7" customFormat="1">
      <c r="C24" s="14">
        <v>14</v>
      </c>
      <c r="D24" s="14">
        <f t="shared" si="9"/>
        <v>166666.66666666666</v>
      </c>
      <c r="E24" s="14">
        <f t="shared" si="10"/>
        <v>36805.555555555555</v>
      </c>
      <c r="F24" s="14">
        <f>IF(C24&gt;$E$6,"-",(E24+D24))</f>
        <v>203472.22222222222</v>
      </c>
      <c r="G24" s="14">
        <f>IF(C24&gt;$E$6,"-",IFERROR(G23-D24,"-"))</f>
        <v>17666666.666666649</v>
      </c>
      <c r="I24" s="14">
        <v>64</v>
      </c>
      <c r="J24" s="14">
        <f t="shared" si="1"/>
        <v>166666.66666666666</v>
      </c>
      <c r="K24" s="14">
        <f t="shared" si="2"/>
        <v>19444.444444444445</v>
      </c>
      <c r="L24" s="14">
        <f>IF(I24&gt;$E$6,"-",(K24+J24))</f>
        <v>186111.11111111109</v>
      </c>
      <c r="M24" s="14">
        <f>IF(I24&gt;$E$6,"-",IFERROR(M23-J24,"-"))</f>
        <v>9333333.3333333377</v>
      </c>
      <c r="O24" s="14">
        <v>114</v>
      </c>
      <c r="P24" s="14">
        <f t="shared" si="11"/>
        <v>166666.66666666666</v>
      </c>
      <c r="Q24" s="14">
        <f t="shared" si="12"/>
        <v>2083.3333333333335</v>
      </c>
      <c r="R24" s="14">
        <f>IF(O24&gt;$E$6,"-",(Q24+P24))</f>
        <v>168750</v>
      </c>
      <c r="S24" s="14">
        <f>IF(O24&gt;$E$6,"-",IFERROR(S23-P24,"-"))</f>
        <v>1000000.0000000013</v>
      </c>
      <c r="U24" s="14">
        <v>164</v>
      </c>
      <c r="V24" s="14" t="str">
        <f t="shared" si="5"/>
        <v>-</v>
      </c>
      <c r="W24" s="14" t="str">
        <f t="shared" si="6"/>
        <v>-</v>
      </c>
      <c r="X24" s="14" t="str">
        <f>IF(U24&gt;$E$6,"-",(W24+V24))</f>
        <v>-</v>
      </c>
      <c r="Y24" s="14" t="str">
        <f>IF(U24&gt;$E$6,"-",IFERROR(Y23-V24,"-"))</f>
        <v>-</v>
      </c>
      <c r="AA24" s="14">
        <v>214</v>
      </c>
      <c r="AB24" s="14" t="str">
        <f t="shared" si="7"/>
        <v>-</v>
      </c>
      <c r="AC24" s="14" t="str">
        <f t="shared" si="8"/>
        <v>-</v>
      </c>
      <c r="AD24" s="14" t="str">
        <f>IF(AA24&gt;$E$6,"-",(AC24+AB24))</f>
        <v>-</v>
      </c>
      <c r="AE24" s="14" t="str">
        <f>IF(AA24&gt;$E$6,"-",IFERROR(AE23-AB24,"-"))</f>
        <v>-</v>
      </c>
    </row>
    <row r="25" spans="3:31" s="7" customFormat="1">
      <c r="C25" s="14">
        <v>15</v>
      </c>
      <c r="D25" s="14">
        <f t="shared" si="9"/>
        <v>166666.66666666666</v>
      </c>
      <c r="E25" s="14">
        <f t="shared" si="10"/>
        <v>36458.333333333336</v>
      </c>
      <c r="F25" s="14">
        <f>IF(C25&gt;$E$6,"-",(E25+D25))</f>
        <v>203125</v>
      </c>
      <c r="G25" s="14">
        <f>IF(C25&gt;$E$6,"-",IFERROR(G24-D25,"-"))</f>
        <v>17499999.999999981</v>
      </c>
      <c r="I25" s="14">
        <v>65</v>
      </c>
      <c r="J25" s="14">
        <f t="shared" si="1"/>
        <v>166666.66666666666</v>
      </c>
      <c r="K25" s="14">
        <f t="shared" si="2"/>
        <v>19097.222222222223</v>
      </c>
      <c r="L25" s="14">
        <f>IF(I25&gt;$E$6,"-",(K25+J25))</f>
        <v>185763.88888888888</v>
      </c>
      <c r="M25" s="14">
        <f>IF(I25&gt;$E$6,"-",IFERROR(M24-J25,"-"))</f>
        <v>9166666.6666666716</v>
      </c>
      <c r="O25" s="14">
        <v>115</v>
      </c>
      <c r="P25" s="14">
        <f t="shared" si="11"/>
        <v>166666.66666666666</v>
      </c>
      <c r="Q25" s="14">
        <f t="shared" si="12"/>
        <v>1736.1111111111111</v>
      </c>
      <c r="R25" s="14">
        <f>IF(O25&gt;$E$6,"-",(Q25+P25))</f>
        <v>168402.77777777778</v>
      </c>
      <c r="S25" s="14">
        <f>IF(O25&gt;$E$6,"-",IFERROR(S24-P25,"-"))</f>
        <v>833333.33333333465</v>
      </c>
      <c r="U25" s="14">
        <v>165</v>
      </c>
      <c r="V25" s="14" t="str">
        <f t="shared" si="5"/>
        <v>-</v>
      </c>
      <c r="W25" s="14" t="str">
        <f t="shared" si="6"/>
        <v>-</v>
      </c>
      <c r="X25" s="14" t="str">
        <f>IF(U25&gt;$E$6,"-",(W25+V25))</f>
        <v>-</v>
      </c>
      <c r="Y25" s="14" t="str">
        <f>IF(U25&gt;$E$6,"-",IFERROR(Y24-V25,"-"))</f>
        <v>-</v>
      </c>
      <c r="AA25" s="14">
        <v>215</v>
      </c>
      <c r="AB25" s="14" t="str">
        <f t="shared" si="7"/>
        <v>-</v>
      </c>
      <c r="AC25" s="14" t="str">
        <f t="shared" si="8"/>
        <v>-</v>
      </c>
      <c r="AD25" s="14" t="str">
        <f>IF(AA25&gt;$E$6,"-",(AC25+AB25))</f>
        <v>-</v>
      </c>
      <c r="AE25" s="14" t="str">
        <f>IF(AA25&gt;$E$6,"-",IFERROR(AE24-AB25,"-"))</f>
        <v>-</v>
      </c>
    </row>
    <row r="26" spans="3:31" s="7" customFormat="1">
      <c r="C26" s="14">
        <v>16</v>
      </c>
      <c r="D26" s="14">
        <f t="shared" si="9"/>
        <v>166666.66666666666</v>
      </c>
      <c r="E26" s="14">
        <f t="shared" si="10"/>
        <v>36111.111111111109</v>
      </c>
      <c r="F26" s="14">
        <f>IF(C26&gt;$E$6,"-",(E26+D26))</f>
        <v>202777.77777777775</v>
      </c>
      <c r="G26" s="14">
        <f>IF(C26&gt;$E$6,"-",IFERROR(G25-D26,"-"))</f>
        <v>17333333.333333313</v>
      </c>
      <c r="I26" s="14">
        <v>66</v>
      </c>
      <c r="J26" s="14">
        <f t="shared" si="1"/>
        <v>166666.66666666666</v>
      </c>
      <c r="K26" s="14">
        <f t="shared" si="2"/>
        <v>18750</v>
      </c>
      <c r="L26" s="14">
        <f>IF(I26&gt;$E$6,"-",(K26+J26))</f>
        <v>185416.66666666666</v>
      </c>
      <c r="M26" s="14">
        <f>IF(I26&gt;$E$6,"-",IFERROR(M25-J26,"-"))</f>
        <v>9000000.0000000056</v>
      </c>
      <c r="O26" s="14">
        <v>116</v>
      </c>
      <c r="P26" s="14">
        <f t="shared" si="11"/>
        <v>166666.66666666666</v>
      </c>
      <c r="Q26" s="14">
        <f t="shared" si="12"/>
        <v>1388.8888888888889</v>
      </c>
      <c r="R26" s="14">
        <f>IF(O26&gt;$E$6,"-",(Q26+P26))</f>
        <v>168055.55555555553</v>
      </c>
      <c r="S26" s="14">
        <f>IF(O26&gt;$E$6,"-",IFERROR(S25-P26,"-"))</f>
        <v>666666.66666666802</v>
      </c>
      <c r="U26" s="14">
        <v>166</v>
      </c>
      <c r="V26" s="14" t="str">
        <f t="shared" si="5"/>
        <v>-</v>
      </c>
      <c r="W26" s="14" t="str">
        <f t="shared" si="6"/>
        <v>-</v>
      </c>
      <c r="X26" s="14" t="str">
        <f>IF(U26&gt;$E$6,"-",(W26+V26))</f>
        <v>-</v>
      </c>
      <c r="Y26" s="14" t="str">
        <f>IF(U26&gt;$E$6,"-",IFERROR(Y25-V26,"-"))</f>
        <v>-</v>
      </c>
      <c r="AA26" s="14">
        <v>216</v>
      </c>
      <c r="AB26" s="14" t="str">
        <f t="shared" si="7"/>
        <v>-</v>
      </c>
      <c r="AC26" s="14" t="str">
        <f t="shared" si="8"/>
        <v>-</v>
      </c>
      <c r="AD26" s="14" t="str">
        <f>IF(AA26&gt;$E$6,"-",(AC26+AB26))</f>
        <v>-</v>
      </c>
      <c r="AE26" s="14" t="str">
        <f>IF(AA26&gt;$E$6,"-",IFERROR(AE25-AB26,"-"))</f>
        <v>-</v>
      </c>
    </row>
    <row r="27" spans="3:31" s="7" customFormat="1">
      <c r="C27" s="14">
        <v>17</v>
      </c>
      <c r="D27" s="14">
        <f t="shared" si="9"/>
        <v>166666.66666666666</v>
      </c>
      <c r="E27" s="14">
        <f t="shared" si="10"/>
        <v>35763.888888888891</v>
      </c>
      <c r="F27" s="14">
        <f>IF(C27&gt;$E$6,"-",(E27+D27))</f>
        <v>202430.55555555556</v>
      </c>
      <c r="G27" s="14">
        <f>IF(C27&gt;$E$6,"-",IFERROR(G26-D27,"-"))</f>
        <v>17166666.666666646</v>
      </c>
      <c r="I27" s="14">
        <v>67</v>
      </c>
      <c r="J27" s="14">
        <f t="shared" si="1"/>
        <v>166666.66666666666</v>
      </c>
      <c r="K27" s="14">
        <f t="shared" si="2"/>
        <v>18402.777777777777</v>
      </c>
      <c r="L27" s="14">
        <f>IF(I27&gt;$E$6,"-",(K27+J27))</f>
        <v>185069.44444444444</v>
      </c>
      <c r="M27" s="14">
        <f>IF(I27&gt;$E$6,"-",IFERROR(M26-J27,"-"))</f>
        <v>8833333.3333333395</v>
      </c>
      <c r="O27" s="14">
        <v>117</v>
      </c>
      <c r="P27" s="14">
        <f t="shared" si="11"/>
        <v>166666.66666666666</v>
      </c>
      <c r="Q27" s="14">
        <f t="shared" si="12"/>
        <v>1041.6666666666667</v>
      </c>
      <c r="R27" s="14">
        <f>IF(O27&gt;$E$6,"-",(Q27+P27))</f>
        <v>167708.33333333331</v>
      </c>
      <c r="S27" s="14">
        <f>IF(O27&gt;$E$6,"-",IFERROR(S26-P27,"-"))</f>
        <v>500000.0000000014</v>
      </c>
      <c r="U27" s="14">
        <v>167</v>
      </c>
      <c r="V27" s="14" t="str">
        <f t="shared" si="5"/>
        <v>-</v>
      </c>
      <c r="W27" s="14" t="str">
        <f t="shared" si="6"/>
        <v>-</v>
      </c>
      <c r="X27" s="14" t="str">
        <f>IF(U27&gt;$E$6,"-",(W27+V27))</f>
        <v>-</v>
      </c>
      <c r="Y27" s="14" t="str">
        <f>IF(U27&gt;$E$6,"-",IFERROR(Y26-V27,"-"))</f>
        <v>-</v>
      </c>
      <c r="AA27" s="14">
        <v>217</v>
      </c>
      <c r="AB27" s="14" t="str">
        <f t="shared" si="7"/>
        <v>-</v>
      </c>
      <c r="AC27" s="14" t="str">
        <f t="shared" si="8"/>
        <v>-</v>
      </c>
      <c r="AD27" s="14" t="str">
        <f>IF(AA27&gt;$E$6,"-",(AC27+AB27))</f>
        <v>-</v>
      </c>
      <c r="AE27" s="14" t="str">
        <f>IF(AA27&gt;$E$6,"-",IFERROR(AE26-AB27,"-"))</f>
        <v>-</v>
      </c>
    </row>
    <row r="28" spans="3:31" s="7" customFormat="1">
      <c r="C28" s="14">
        <v>18</v>
      </c>
      <c r="D28" s="14">
        <f t="shared" si="9"/>
        <v>166666.66666666666</v>
      </c>
      <c r="E28" s="14">
        <f t="shared" si="10"/>
        <v>35416.666666666664</v>
      </c>
      <c r="F28" s="14">
        <f>IF(C28&gt;$E$6,"-",(E28+D28))</f>
        <v>202083.33333333331</v>
      </c>
      <c r="G28" s="14">
        <f>IF(C28&gt;$E$6,"-",IFERROR(G27-D28,"-"))</f>
        <v>16999999.999999978</v>
      </c>
      <c r="I28" s="14">
        <v>68</v>
      </c>
      <c r="J28" s="14">
        <f t="shared" si="1"/>
        <v>166666.66666666666</v>
      </c>
      <c r="K28" s="14">
        <f t="shared" si="2"/>
        <v>18055.555555555555</v>
      </c>
      <c r="L28" s="14">
        <f>IF(I28&gt;$E$6,"-",(K28+J28))</f>
        <v>184722.22222222222</v>
      </c>
      <c r="M28" s="14">
        <f>IF(I28&gt;$E$6,"-",IFERROR(M27-J28,"-"))</f>
        <v>8666666.6666666735</v>
      </c>
      <c r="O28" s="14">
        <v>118</v>
      </c>
      <c r="P28" s="14">
        <f t="shared" si="11"/>
        <v>166666.66666666666</v>
      </c>
      <c r="Q28" s="14">
        <f t="shared" si="12"/>
        <v>694.44444444444446</v>
      </c>
      <c r="R28" s="14">
        <f>IF(O28&gt;$E$6,"-",(Q28+P28))</f>
        <v>167361.11111111109</v>
      </c>
      <c r="S28" s="14">
        <f>IF(O28&gt;$E$6,"-",IFERROR(S27-P28,"-"))</f>
        <v>333333.33333333477</v>
      </c>
      <c r="U28" s="14">
        <v>168</v>
      </c>
      <c r="V28" s="14" t="str">
        <f t="shared" si="5"/>
        <v>-</v>
      </c>
      <c r="W28" s="14" t="str">
        <f t="shared" si="6"/>
        <v>-</v>
      </c>
      <c r="X28" s="14" t="str">
        <f>IF(U28&gt;$E$6,"-",(W28+V28))</f>
        <v>-</v>
      </c>
      <c r="Y28" s="14" t="str">
        <f>IF(U28&gt;$E$6,"-",IFERROR(Y27-V28,"-"))</f>
        <v>-</v>
      </c>
      <c r="AA28" s="14">
        <v>218</v>
      </c>
      <c r="AB28" s="14" t="str">
        <f t="shared" si="7"/>
        <v>-</v>
      </c>
      <c r="AC28" s="14" t="str">
        <f t="shared" si="8"/>
        <v>-</v>
      </c>
      <c r="AD28" s="14" t="str">
        <f>IF(AA28&gt;$E$6,"-",(AC28+AB28))</f>
        <v>-</v>
      </c>
      <c r="AE28" s="14" t="str">
        <f>IF(AA28&gt;$E$6,"-",IFERROR(AE27-AB28,"-"))</f>
        <v>-</v>
      </c>
    </row>
    <row r="29" spans="3:31" s="7" customFormat="1">
      <c r="C29" s="14">
        <v>19</v>
      </c>
      <c r="D29" s="14">
        <f t="shared" si="9"/>
        <v>166666.66666666666</v>
      </c>
      <c r="E29" s="14">
        <f t="shared" si="10"/>
        <v>35069.444444444445</v>
      </c>
      <c r="F29" s="14">
        <f>IF(C29&gt;$E$6,"-",(E29+D29))</f>
        <v>201736.11111111109</v>
      </c>
      <c r="G29" s="14">
        <f>IF(C29&gt;$E$6,"-",IFERROR(G28-D29,"-"))</f>
        <v>16833333.33333331</v>
      </c>
      <c r="I29" s="14">
        <v>69</v>
      </c>
      <c r="J29" s="14">
        <f t="shared" si="1"/>
        <v>166666.66666666666</v>
      </c>
      <c r="K29" s="14">
        <f t="shared" si="2"/>
        <v>17708.333333333332</v>
      </c>
      <c r="L29" s="14">
        <f>IF(I29&gt;$E$6,"-",(K29+J29))</f>
        <v>184375</v>
      </c>
      <c r="M29" s="14">
        <f>IF(I29&gt;$E$6,"-",IFERROR(M28-J29,"-"))</f>
        <v>8500000.0000000075</v>
      </c>
      <c r="O29" s="14">
        <v>119</v>
      </c>
      <c r="P29" s="14">
        <f t="shared" si="11"/>
        <v>166666.66666666666</v>
      </c>
      <c r="Q29" s="14">
        <f t="shared" si="12"/>
        <v>347.22222222222223</v>
      </c>
      <c r="R29" s="14">
        <f>IF(O29&gt;$E$6,"-",(Q29+P29))</f>
        <v>167013.88888888888</v>
      </c>
      <c r="S29" s="14">
        <f>IF(O29&gt;$E$6,"-",IFERROR(S28-P29,"-"))</f>
        <v>166666.66666666811</v>
      </c>
      <c r="U29" s="14">
        <v>169</v>
      </c>
      <c r="V29" s="14" t="str">
        <f t="shared" si="5"/>
        <v>-</v>
      </c>
      <c r="W29" s="14" t="str">
        <f t="shared" si="6"/>
        <v>-</v>
      </c>
      <c r="X29" s="14" t="str">
        <f>IF(U29&gt;$E$6,"-",(W29+V29))</f>
        <v>-</v>
      </c>
      <c r="Y29" s="14" t="str">
        <f>IF(U29&gt;$E$6,"-",IFERROR(Y28-V29,"-"))</f>
        <v>-</v>
      </c>
      <c r="AA29" s="14">
        <v>219</v>
      </c>
      <c r="AB29" s="14" t="str">
        <f t="shared" si="7"/>
        <v>-</v>
      </c>
      <c r="AC29" s="14" t="str">
        <f t="shared" si="8"/>
        <v>-</v>
      </c>
      <c r="AD29" s="14" t="str">
        <f>IF(AA29&gt;$E$6,"-",(AC29+AB29))</f>
        <v>-</v>
      </c>
      <c r="AE29" s="14" t="str">
        <f>IF(AA29&gt;$E$6,"-",IFERROR(AE28-AB29,"-"))</f>
        <v>-</v>
      </c>
    </row>
    <row r="30" spans="3:31" s="7" customFormat="1">
      <c r="C30" s="14">
        <v>20</v>
      </c>
      <c r="D30" s="14">
        <f t="shared" si="9"/>
        <v>166666.66666666666</v>
      </c>
      <c r="E30" s="14">
        <f t="shared" si="10"/>
        <v>34722.222222222219</v>
      </c>
      <c r="F30" s="14">
        <f>IF(C30&gt;$E$6,"-",(E30+D30))</f>
        <v>201388.88888888888</v>
      </c>
      <c r="G30" s="14">
        <f>IF(C30&gt;$E$6,"-",IFERROR(G29-D30,"-"))</f>
        <v>16666666.666666644</v>
      </c>
      <c r="I30" s="14">
        <v>70</v>
      </c>
      <c r="J30" s="14">
        <f t="shared" si="1"/>
        <v>166666.66666666666</v>
      </c>
      <c r="K30" s="14">
        <f t="shared" si="2"/>
        <v>17361.111111111109</v>
      </c>
      <c r="L30" s="14">
        <f>IF(I30&gt;$E$6,"-",(K30+J30))</f>
        <v>184027.77777777775</v>
      </c>
      <c r="M30" s="14">
        <f>IF(I30&gt;$E$6,"-",IFERROR(M29-J30,"-"))</f>
        <v>8333333.3333333405</v>
      </c>
      <c r="O30" s="14">
        <v>120</v>
      </c>
      <c r="P30" s="14">
        <f t="shared" ref="P30" si="13">IFERROR(IF(O30&gt;$E$6,"-",$E$4/$E$6),"-")</f>
        <v>166666.66666666666</v>
      </c>
      <c r="Q30" s="14">
        <f t="shared" ref="Q30" si="14">IF(O30&gt;$E$6,"-",IFERROR(ISPMT($E$5/12,O30,$E$6,$E$4)*-1,"-"))</f>
        <v>0</v>
      </c>
      <c r="R30" s="14">
        <f>IF(O30&gt;$E$6,"-",(Q30+P30))</f>
        <v>166666.66666666666</v>
      </c>
      <c r="S30" s="14">
        <f>IF(O30&gt;$E$6,"-",IFERROR(S29-P30,"-"))</f>
        <v>1.4551915228366852E-9</v>
      </c>
      <c r="U30" s="14">
        <v>170</v>
      </c>
      <c r="V30" s="14" t="str">
        <f t="shared" si="5"/>
        <v>-</v>
      </c>
      <c r="W30" s="14" t="str">
        <f t="shared" si="6"/>
        <v>-</v>
      </c>
      <c r="X30" s="14" t="str">
        <f>IF(U30&gt;$E$6,"-",(W30+V30))</f>
        <v>-</v>
      </c>
      <c r="Y30" s="14" t="str">
        <f>IF(U30&gt;$E$6,"-",IFERROR(Y29-V30,"-"))</f>
        <v>-</v>
      </c>
      <c r="AA30" s="14">
        <v>220</v>
      </c>
      <c r="AB30" s="14" t="str">
        <f t="shared" si="7"/>
        <v>-</v>
      </c>
      <c r="AC30" s="14" t="str">
        <f t="shared" si="8"/>
        <v>-</v>
      </c>
      <c r="AD30" s="14" t="str">
        <f>IF(AA30&gt;$E$6,"-",(AC30+AB30))</f>
        <v>-</v>
      </c>
      <c r="AE30" s="14" t="str">
        <f>IF(AA30&gt;$E$6,"-",IFERROR(AE29-AB30,"-"))</f>
        <v>-</v>
      </c>
    </row>
    <row r="31" spans="3:31" s="7" customFormat="1">
      <c r="C31" s="14">
        <v>21</v>
      </c>
      <c r="D31" s="14">
        <f t="shared" si="9"/>
        <v>166666.66666666666</v>
      </c>
      <c r="E31" s="14">
        <f t="shared" si="10"/>
        <v>34375</v>
      </c>
      <c r="F31" s="14">
        <f>IF(C31&gt;$E$6,"-",(E31+D31))</f>
        <v>201041.66666666666</v>
      </c>
      <c r="G31" s="14">
        <f>IF(C31&gt;$E$6,"-",IFERROR(G30-D31,"-"))</f>
        <v>16499999.999999978</v>
      </c>
      <c r="I31" s="14">
        <v>71</v>
      </c>
      <c r="J31" s="14">
        <f t="shared" si="1"/>
        <v>166666.66666666666</v>
      </c>
      <c r="K31" s="14">
        <f t="shared" si="2"/>
        <v>17013.888888888891</v>
      </c>
      <c r="L31" s="14">
        <f>IF(I31&gt;$E$6,"-",(K31+J31))</f>
        <v>183680.55555555556</v>
      </c>
      <c r="M31" s="14">
        <f>IF(I31&gt;$E$6,"-",IFERROR(M30-J31,"-"))</f>
        <v>8166666.6666666735</v>
      </c>
      <c r="O31" s="14">
        <v>121</v>
      </c>
      <c r="P31" s="14" t="str">
        <f t="shared" ref="P31:P60" si="15">IFERROR(IF(O31&gt;$E$6,"-",$E$4/$E$6),"-")</f>
        <v>-</v>
      </c>
      <c r="Q31" s="14" t="str">
        <f t="shared" ref="Q31:Q60" si="16">IF(O31&gt;$E$6,"-",IFERROR(ISPMT($E$5/12,O31,$E$6,$E$4)*-1,"-"))</f>
        <v>-</v>
      </c>
      <c r="R31" s="14" t="str">
        <f>IF(O31&gt;$E$6,"-",(Q31+P31))</f>
        <v>-</v>
      </c>
      <c r="S31" s="14" t="str">
        <f>IF(O31&gt;$E$6,"-",IFERROR(S30-P31,"-"))</f>
        <v>-</v>
      </c>
      <c r="U31" s="14">
        <v>171</v>
      </c>
      <c r="V31" s="14" t="str">
        <f t="shared" si="5"/>
        <v>-</v>
      </c>
      <c r="W31" s="14" t="str">
        <f t="shared" si="6"/>
        <v>-</v>
      </c>
      <c r="X31" s="14" t="str">
        <f>IF(U31&gt;$E$6,"-",(W31+V31))</f>
        <v>-</v>
      </c>
      <c r="Y31" s="14" t="str">
        <f>IF(U31&gt;$E$6,"-",IFERROR(Y30-V31,"-"))</f>
        <v>-</v>
      </c>
      <c r="AA31" s="14">
        <v>221</v>
      </c>
      <c r="AB31" s="14" t="str">
        <f t="shared" si="7"/>
        <v>-</v>
      </c>
      <c r="AC31" s="14" t="str">
        <f t="shared" si="8"/>
        <v>-</v>
      </c>
      <c r="AD31" s="14" t="str">
        <f>IF(AA31&gt;$E$6,"-",(AC31+AB31))</f>
        <v>-</v>
      </c>
      <c r="AE31" s="14" t="str">
        <f>IF(AA31&gt;$E$6,"-",IFERROR(AE30-AB31,"-"))</f>
        <v>-</v>
      </c>
    </row>
    <row r="32" spans="3:31" s="7" customFormat="1">
      <c r="C32" s="14">
        <v>22</v>
      </c>
      <c r="D32" s="14">
        <f t="shared" si="9"/>
        <v>166666.66666666666</v>
      </c>
      <c r="E32" s="14">
        <f t="shared" si="10"/>
        <v>34027.777777777781</v>
      </c>
      <c r="F32" s="14">
        <f>IF(C32&gt;$E$6,"-",(E32+D32))</f>
        <v>200694.44444444444</v>
      </c>
      <c r="G32" s="14">
        <f>IF(C32&gt;$E$6,"-",IFERROR(G31-D32,"-"))</f>
        <v>16333333.333333312</v>
      </c>
      <c r="I32" s="14">
        <v>72</v>
      </c>
      <c r="J32" s="14">
        <f t="shared" si="1"/>
        <v>166666.66666666666</v>
      </c>
      <c r="K32" s="14">
        <f t="shared" si="2"/>
        <v>16666.666666666668</v>
      </c>
      <c r="L32" s="14">
        <f>IF(I32&gt;$E$6,"-",(K32+J32))</f>
        <v>183333.33333333331</v>
      </c>
      <c r="M32" s="14">
        <f>IF(I32&gt;$E$6,"-",IFERROR(M31-J32,"-"))</f>
        <v>8000000.0000000065</v>
      </c>
      <c r="O32" s="14">
        <v>122</v>
      </c>
      <c r="P32" s="14" t="str">
        <f t="shared" si="15"/>
        <v>-</v>
      </c>
      <c r="Q32" s="14" t="str">
        <f t="shared" si="16"/>
        <v>-</v>
      </c>
      <c r="R32" s="14" t="str">
        <f>IF(O32&gt;$E$6,"-",(Q32+P32))</f>
        <v>-</v>
      </c>
      <c r="S32" s="14" t="str">
        <f>IF(O32&gt;$E$6,"-",IFERROR(S31-P32,"-"))</f>
        <v>-</v>
      </c>
      <c r="U32" s="14">
        <v>172</v>
      </c>
      <c r="V32" s="14" t="str">
        <f t="shared" si="5"/>
        <v>-</v>
      </c>
      <c r="W32" s="14" t="str">
        <f t="shared" si="6"/>
        <v>-</v>
      </c>
      <c r="X32" s="14" t="str">
        <f>IF(U32&gt;$E$6,"-",(W32+V32))</f>
        <v>-</v>
      </c>
      <c r="Y32" s="14" t="str">
        <f>IF(U32&gt;$E$6,"-",IFERROR(Y31-V32,"-"))</f>
        <v>-</v>
      </c>
      <c r="AA32" s="14">
        <v>222</v>
      </c>
      <c r="AB32" s="14" t="str">
        <f t="shared" si="7"/>
        <v>-</v>
      </c>
      <c r="AC32" s="14" t="str">
        <f t="shared" si="8"/>
        <v>-</v>
      </c>
      <c r="AD32" s="14" t="str">
        <f>IF(AA32&gt;$E$6,"-",(AC32+AB32))</f>
        <v>-</v>
      </c>
      <c r="AE32" s="14" t="str">
        <f>IF(AA32&gt;$E$6,"-",IFERROR(AE31-AB32,"-"))</f>
        <v>-</v>
      </c>
    </row>
    <row r="33" spans="3:31" s="7" customFormat="1">
      <c r="C33" s="14">
        <v>23</v>
      </c>
      <c r="D33" s="14">
        <f t="shared" si="9"/>
        <v>166666.66666666666</v>
      </c>
      <c r="E33" s="14">
        <f t="shared" si="10"/>
        <v>33680.555555555555</v>
      </c>
      <c r="F33" s="14">
        <f>IF(C33&gt;$E$6,"-",(E33+D33))</f>
        <v>200347.22222222222</v>
      </c>
      <c r="G33" s="14">
        <f>IF(C33&gt;$E$6,"-",IFERROR(G32-D33,"-"))</f>
        <v>16166666.666666646</v>
      </c>
      <c r="I33" s="14">
        <v>73</v>
      </c>
      <c r="J33" s="14">
        <f t="shared" si="1"/>
        <v>166666.66666666666</v>
      </c>
      <c r="K33" s="14">
        <f t="shared" si="2"/>
        <v>16319.444444444443</v>
      </c>
      <c r="L33" s="14">
        <f>IF(I33&gt;$E$6,"-",(K33+J33))</f>
        <v>182986.11111111109</v>
      </c>
      <c r="M33" s="14">
        <f>IF(I33&gt;$E$6,"-",IFERROR(M32-J33,"-"))</f>
        <v>7833333.3333333395</v>
      </c>
      <c r="O33" s="14">
        <v>123</v>
      </c>
      <c r="P33" s="14" t="str">
        <f t="shared" si="15"/>
        <v>-</v>
      </c>
      <c r="Q33" s="14" t="str">
        <f t="shared" si="16"/>
        <v>-</v>
      </c>
      <c r="R33" s="14" t="str">
        <f>IF(O33&gt;$E$6,"-",(Q33+P33))</f>
        <v>-</v>
      </c>
      <c r="S33" s="14" t="str">
        <f>IF(O33&gt;$E$6,"-",IFERROR(S32-P33,"-"))</f>
        <v>-</v>
      </c>
      <c r="U33" s="14">
        <v>173</v>
      </c>
      <c r="V33" s="14" t="str">
        <f t="shared" si="5"/>
        <v>-</v>
      </c>
      <c r="W33" s="14" t="str">
        <f t="shared" si="6"/>
        <v>-</v>
      </c>
      <c r="X33" s="14" t="str">
        <f>IF(U33&gt;$E$6,"-",(W33+V33))</f>
        <v>-</v>
      </c>
      <c r="Y33" s="14" t="str">
        <f>IF(U33&gt;$E$6,"-",IFERROR(Y32-V33,"-"))</f>
        <v>-</v>
      </c>
      <c r="AA33" s="14">
        <v>223</v>
      </c>
      <c r="AB33" s="14" t="str">
        <f t="shared" si="7"/>
        <v>-</v>
      </c>
      <c r="AC33" s="14" t="str">
        <f t="shared" si="8"/>
        <v>-</v>
      </c>
      <c r="AD33" s="14" t="str">
        <f>IF(AA33&gt;$E$6,"-",(AC33+AB33))</f>
        <v>-</v>
      </c>
      <c r="AE33" s="14" t="str">
        <f>IF(AA33&gt;$E$6,"-",IFERROR(AE32-AB33,"-"))</f>
        <v>-</v>
      </c>
    </row>
    <row r="34" spans="3:31" s="7" customFormat="1">
      <c r="C34" s="14">
        <v>24</v>
      </c>
      <c r="D34" s="14">
        <f t="shared" si="9"/>
        <v>166666.66666666666</v>
      </c>
      <c r="E34" s="14">
        <f t="shared" si="10"/>
        <v>33333.333333333336</v>
      </c>
      <c r="F34" s="14">
        <f>IF(C34&gt;$E$6,"-",(E34+D34))</f>
        <v>200000</v>
      </c>
      <c r="G34" s="14">
        <f>IF(C34&gt;$E$6,"-",IFERROR(G33-D34,"-"))</f>
        <v>15999999.99999998</v>
      </c>
      <c r="I34" s="14">
        <v>74</v>
      </c>
      <c r="J34" s="14">
        <f t="shared" si="1"/>
        <v>166666.66666666666</v>
      </c>
      <c r="K34" s="14">
        <f t="shared" si="2"/>
        <v>15972.222222222223</v>
      </c>
      <c r="L34" s="14">
        <f>IF(I34&gt;$E$6,"-",(K34+J34))</f>
        <v>182638.88888888888</v>
      </c>
      <c r="M34" s="14">
        <f>IF(I34&gt;$E$6,"-",IFERROR(M33-J34,"-"))</f>
        <v>7666666.6666666726</v>
      </c>
      <c r="O34" s="14">
        <v>124</v>
      </c>
      <c r="P34" s="14" t="str">
        <f t="shared" si="15"/>
        <v>-</v>
      </c>
      <c r="Q34" s="14" t="str">
        <f t="shared" si="16"/>
        <v>-</v>
      </c>
      <c r="R34" s="14" t="str">
        <f>IF(O34&gt;$E$6,"-",(Q34+P34))</f>
        <v>-</v>
      </c>
      <c r="S34" s="14" t="str">
        <f>IF(O34&gt;$E$6,"-",IFERROR(S33-P34,"-"))</f>
        <v>-</v>
      </c>
      <c r="U34" s="14">
        <v>174</v>
      </c>
      <c r="V34" s="14" t="str">
        <f t="shared" si="5"/>
        <v>-</v>
      </c>
      <c r="W34" s="14" t="str">
        <f t="shared" si="6"/>
        <v>-</v>
      </c>
      <c r="X34" s="14" t="str">
        <f>IF(U34&gt;$E$6,"-",(W34+V34))</f>
        <v>-</v>
      </c>
      <c r="Y34" s="14" t="str">
        <f>IF(U34&gt;$E$6,"-",IFERROR(Y33-V34,"-"))</f>
        <v>-</v>
      </c>
      <c r="AA34" s="14">
        <v>224</v>
      </c>
      <c r="AB34" s="14" t="str">
        <f t="shared" si="7"/>
        <v>-</v>
      </c>
      <c r="AC34" s="14" t="str">
        <f t="shared" si="8"/>
        <v>-</v>
      </c>
      <c r="AD34" s="14" t="str">
        <f>IF(AA34&gt;$E$6,"-",(AC34+AB34))</f>
        <v>-</v>
      </c>
      <c r="AE34" s="14" t="str">
        <f>IF(AA34&gt;$E$6,"-",IFERROR(AE33-AB34,"-"))</f>
        <v>-</v>
      </c>
    </row>
    <row r="35" spans="3:31" s="7" customFormat="1">
      <c r="C35" s="14">
        <v>25</v>
      </c>
      <c r="D35" s="14">
        <f t="shared" si="9"/>
        <v>166666.66666666666</v>
      </c>
      <c r="E35" s="14">
        <f t="shared" si="10"/>
        <v>32986.111111111109</v>
      </c>
      <c r="F35" s="14">
        <f>IF(C35&gt;$E$6,"-",(E35+D35))</f>
        <v>199652.77777777775</v>
      </c>
      <c r="G35" s="14">
        <f>IF(C35&gt;$E$6,"-",IFERROR(G34-D35,"-"))</f>
        <v>15833333.333333313</v>
      </c>
      <c r="I35" s="14">
        <v>75</v>
      </c>
      <c r="J35" s="14">
        <f t="shared" si="1"/>
        <v>166666.66666666666</v>
      </c>
      <c r="K35" s="14">
        <f t="shared" si="2"/>
        <v>15625</v>
      </c>
      <c r="L35" s="14">
        <f>IF(I35&gt;$E$6,"-",(K35+J35))</f>
        <v>182291.66666666666</v>
      </c>
      <c r="M35" s="14">
        <f>IF(I35&gt;$E$6,"-",IFERROR(M34-J35,"-"))</f>
        <v>7500000.0000000056</v>
      </c>
      <c r="O35" s="14">
        <v>125</v>
      </c>
      <c r="P35" s="14" t="str">
        <f t="shared" si="15"/>
        <v>-</v>
      </c>
      <c r="Q35" s="14" t="str">
        <f t="shared" si="16"/>
        <v>-</v>
      </c>
      <c r="R35" s="14" t="str">
        <f>IF(O35&gt;$E$6,"-",(Q35+P35))</f>
        <v>-</v>
      </c>
      <c r="S35" s="14" t="str">
        <f>IF(O35&gt;$E$6,"-",IFERROR(S34-P35,"-"))</f>
        <v>-</v>
      </c>
      <c r="U35" s="14">
        <v>175</v>
      </c>
      <c r="V35" s="14" t="str">
        <f t="shared" si="5"/>
        <v>-</v>
      </c>
      <c r="W35" s="14" t="str">
        <f t="shared" si="6"/>
        <v>-</v>
      </c>
      <c r="X35" s="14" t="str">
        <f>IF(U35&gt;$E$6,"-",(W35+V35))</f>
        <v>-</v>
      </c>
      <c r="Y35" s="14" t="str">
        <f>IF(U35&gt;$E$6,"-",IFERROR(Y34-V35,"-"))</f>
        <v>-</v>
      </c>
      <c r="AA35" s="14">
        <v>225</v>
      </c>
      <c r="AB35" s="14" t="str">
        <f t="shared" si="7"/>
        <v>-</v>
      </c>
      <c r="AC35" s="14" t="str">
        <f t="shared" si="8"/>
        <v>-</v>
      </c>
      <c r="AD35" s="14" t="str">
        <f>IF(AA35&gt;$E$6,"-",(AC35+AB35))</f>
        <v>-</v>
      </c>
      <c r="AE35" s="14" t="str">
        <f>IF(AA35&gt;$E$6,"-",IFERROR(AE34-AB35,"-"))</f>
        <v>-</v>
      </c>
    </row>
    <row r="36" spans="3:31" s="7" customFormat="1">
      <c r="C36" s="14">
        <v>26</v>
      </c>
      <c r="D36" s="14">
        <f t="shared" si="9"/>
        <v>166666.66666666666</v>
      </c>
      <c r="E36" s="14">
        <f t="shared" si="10"/>
        <v>32638.888888888887</v>
      </c>
      <c r="F36" s="14">
        <f>IF(C36&gt;$E$6,"-",(E36+D36))</f>
        <v>199305.55555555553</v>
      </c>
      <c r="G36" s="14">
        <f>IF(C36&gt;$E$6,"-",IFERROR(G35-D36,"-"))</f>
        <v>15666666.666666647</v>
      </c>
      <c r="I36" s="14">
        <v>76</v>
      </c>
      <c r="J36" s="14">
        <f t="shared" si="1"/>
        <v>166666.66666666666</v>
      </c>
      <c r="K36" s="14">
        <f t="shared" si="2"/>
        <v>15277.777777777777</v>
      </c>
      <c r="L36" s="14">
        <f>IF(I36&gt;$E$6,"-",(K36+J36))</f>
        <v>181944.44444444444</v>
      </c>
      <c r="M36" s="14">
        <f>IF(I36&gt;$E$6,"-",IFERROR(M35-J36,"-"))</f>
        <v>7333333.3333333386</v>
      </c>
      <c r="O36" s="14">
        <v>126</v>
      </c>
      <c r="P36" s="14" t="str">
        <f t="shared" si="15"/>
        <v>-</v>
      </c>
      <c r="Q36" s="14" t="str">
        <f t="shared" si="16"/>
        <v>-</v>
      </c>
      <c r="R36" s="14" t="str">
        <f>IF(O36&gt;$E$6,"-",(Q36+P36))</f>
        <v>-</v>
      </c>
      <c r="S36" s="14" t="str">
        <f>IF(O36&gt;$E$6,"-",IFERROR(S35-P36,"-"))</f>
        <v>-</v>
      </c>
      <c r="U36" s="14">
        <v>176</v>
      </c>
      <c r="V36" s="14" t="str">
        <f t="shared" si="5"/>
        <v>-</v>
      </c>
      <c r="W36" s="14" t="str">
        <f t="shared" si="6"/>
        <v>-</v>
      </c>
      <c r="X36" s="14" t="str">
        <f>IF(U36&gt;$E$6,"-",(W36+V36))</f>
        <v>-</v>
      </c>
      <c r="Y36" s="14" t="str">
        <f>IF(U36&gt;$E$6,"-",IFERROR(Y35-V36,"-"))</f>
        <v>-</v>
      </c>
      <c r="AA36" s="14">
        <v>226</v>
      </c>
      <c r="AB36" s="14" t="str">
        <f t="shared" si="7"/>
        <v>-</v>
      </c>
      <c r="AC36" s="14" t="str">
        <f t="shared" si="8"/>
        <v>-</v>
      </c>
      <c r="AD36" s="14" t="str">
        <f>IF(AA36&gt;$E$6,"-",(AC36+AB36))</f>
        <v>-</v>
      </c>
      <c r="AE36" s="14" t="str">
        <f>IF(AA36&gt;$E$6,"-",IFERROR(AE35-AB36,"-"))</f>
        <v>-</v>
      </c>
    </row>
    <row r="37" spans="3:31" s="7" customFormat="1">
      <c r="C37" s="14">
        <v>27</v>
      </c>
      <c r="D37" s="14">
        <f t="shared" si="9"/>
        <v>166666.66666666666</v>
      </c>
      <c r="E37" s="14">
        <f t="shared" si="10"/>
        <v>32291.666666666668</v>
      </c>
      <c r="F37" s="14">
        <f>IF(C37&gt;$E$6,"-",(E37+D37))</f>
        <v>198958.33333333331</v>
      </c>
      <c r="G37" s="14">
        <f>IF(C37&gt;$E$6,"-",IFERROR(G36-D37,"-"))</f>
        <v>15499999.999999981</v>
      </c>
      <c r="I37" s="14">
        <v>77</v>
      </c>
      <c r="J37" s="14">
        <f t="shared" si="1"/>
        <v>166666.66666666666</v>
      </c>
      <c r="K37" s="14">
        <f t="shared" si="2"/>
        <v>14930.555555555557</v>
      </c>
      <c r="L37" s="14">
        <f>IF(I37&gt;$E$6,"-",(K37+J37))</f>
        <v>181597.22222222222</v>
      </c>
      <c r="M37" s="14">
        <f>IF(I37&gt;$E$6,"-",IFERROR(M36-J37,"-"))</f>
        <v>7166666.6666666716</v>
      </c>
      <c r="O37" s="14">
        <v>127</v>
      </c>
      <c r="P37" s="14" t="str">
        <f t="shared" si="15"/>
        <v>-</v>
      </c>
      <c r="Q37" s="14" t="str">
        <f t="shared" si="16"/>
        <v>-</v>
      </c>
      <c r="R37" s="14" t="str">
        <f>IF(O37&gt;$E$6,"-",(Q37+P37))</f>
        <v>-</v>
      </c>
      <c r="S37" s="14" t="str">
        <f>IF(O37&gt;$E$6,"-",IFERROR(S36-P37,"-"))</f>
        <v>-</v>
      </c>
      <c r="U37" s="14">
        <v>177</v>
      </c>
      <c r="V37" s="14" t="str">
        <f t="shared" si="5"/>
        <v>-</v>
      </c>
      <c r="W37" s="14" t="str">
        <f t="shared" si="6"/>
        <v>-</v>
      </c>
      <c r="X37" s="14" t="str">
        <f>IF(U37&gt;$E$6,"-",(W37+V37))</f>
        <v>-</v>
      </c>
      <c r="Y37" s="14" t="str">
        <f>IF(U37&gt;$E$6,"-",IFERROR(Y36-V37,"-"))</f>
        <v>-</v>
      </c>
      <c r="AA37" s="14">
        <v>227</v>
      </c>
      <c r="AB37" s="14" t="str">
        <f t="shared" si="7"/>
        <v>-</v>
      </c>
      <c r="AC37" s="14" t="str">
        <f t="shared" si="8"/>
        <v>-</v>
      </c>
      <c r="AD37" s="14" t="str">
        <f>IF(AA37&gt;$E$6,"-",(AC37+AB37))</f>
        <v>-</v>
      </c>
      <c r="AE37" s="14" t="str">
        <f>IF(AA37&gt;$E$6,"-",IFERROR(AE36-AB37,"-"))</f>
        <v>-</v>
      </c>
    </row>
    <row r="38" spans="3:31" s="7" customFormat="1">
      <c r="C38" s="14">
        <v>28</v>
      </c>
      <c r="D38" s="14">
        <f t="shared" si="9"/>
        <v>166666.66666666666</v>
      </c>
      <c r="E38" s="14">
        <f t="shared" si="10"/>
        <v>31944.444444444445</v>
      </c>
      <c r="F38" s="14">
        <f>IF(C38&gt;$E$6,"-",(E38+D38))</f>
        <v>198611.11111111109</v>
      </c>
      <c r="G38" s="14">
        <f>IF(C38&gt;$E$6,"-",IFERROR(G37-D38,"-"))</f>
        <v>15333333.333333315</v>
      </c>
      <c r="I38" s="14">
        <v>78</v>
      </c>
      <c r="J38" s="14">
        <f t="shared" si="1"/>
        <v>166666.66666666666</v>
      </c>
      <c r="K38" s="14">
        <f t="shared" si="2"/>
        <v>14583.333333333334</v>
      </c>
      <c r="L38" s="14">
        <f>IF(I38&gt;$E$6,"-",(K38+J38))</f>
        <v>181250</v>
      </c>
      <c r="M38" s="14">
        <f>IF(I38&gt;$E$6,"-",IFERROR(M37-J38,"-"))</f>
        <v>7000000.0000000047</v>
      </c>
      <c r="O38" s="14">
        <v>128</v>
      </c>
      <c r="P38" s="14" t="str">
        <f t="shared" si="15"/>
        <v>-</v>
      </c>
      <c r="Q38" s="14" t="str">
        <f t="shared" si="16"/>
        <v>-</v>
      </c>
      <c r="R38" s="14" t="str">
        <f>IF(O38&gt;$E$6,"-",(Q38+P38))</f>
        <v>-</v>
      </c>
      <c r="S38" s="14" t="str">
        <f>IF(O38&gt;$E$6,"-",IFERROR(S37-P38,"-"))</f>
        <v>-</v>
      </c>
      <c r="U38" s="14">
        <v>178</v>
      </c>
      <c r="V38" s="14" t="str">
        <f t="shared" si="5"/>
        <v>-</v>
      </c>
      <c r="W38" s="14" t="str">
        <f t="shared" si="6"/>
        <v>-</v>
      </c>
      <c r="X38" s="14" t="str">
        <f>IF(U38&gt;$E$6,"-",(W38+V38))</f>
        <v>-</v>
      </c>
      <c r="Y38" s="14" t="str">
        <f>IF(U38&gt;$E$6,"-",IFERROR(Y37-V38,"-"))</f>
        <v>-</v>
      </c>
      <c r="AA38" s="14">
        <v>228</v>
      </c>
      <c r="AB38" s="14" t="str">
        <f t="shared" si="7"/>
        <v>-</v>
      </c>
      <c r="AC38" s="14" t="str">
        <f t="shared" si="8"/>
        <v>-</v>
      </c>
      <c r="AD38" s="14" t="str">
        <f>IF(AA38&gt;$E$6,"-",(AC38+AB38))</f>
        <v>-</v>
      </c>
      <c r="AE38" s="14" t="str">
        <f>IF(AA38&gt;$E$6,"-",IFERROR(AE37-AB38,"-"))</f>
        <v>-</v>
      </c>
    </row>
    <row r="39" spans="3:31" s="7" customFormat="1">
      <c r="C39" s="14">
        <v>29</v>
      </c>
      <c r="D39" s="14">
        <f t="shared" si="9"/>
        <v>166666.66666666666</v>
      </c>
      <c r="E39" s="14">
        <f t="shared" si="10"/>
        <v>31597.222222222223</v>
      </c>
      <c r="F39" s="14">
        <f>IF(C39&gt;$E$6,"-",(E39+D39))</f>
        <v>198263.88888888888</v>
      </c>
      <c r="G39" s="14">
        <f>IF(C39&gt;$E$6,"-",IFERROR(G38-D39,"-"))</f>
        <v>15166666.666666649</v>
      </c>
      <c r="I39" s="14">
        <v>79</v>
      </c>
      <c r="J39" s="14">
        <f t="shared" si="1"/>
        <v>166666.66666666666</v>
      </c>
      <c r="K39" s="14">
        <f t="shared" si="2"/>
        <v>14236.111111111111</v>
      </c>
      <c r="L39" s="14">
        <f>IF(I39&gt;$E$6,"-",(K39+J39))</f>
        <v>180902.77777777778</v>
      </c>
      <c r="M39" s="14">
        <f>IF(I39&gt;$E$6,"-",IFERROR(M38-J39,"-"))</f>
        <v>6833333.3333333377</v>
      </c>
      <c r="O39" s="14">
        <v>129</v>
      </c>
      <c r="P39" s="14" t="str">
        <f t="shared" si="15"/>
        <v>-</v>
      </c>
      <c r="Q39" s="14" t="str">
        <f t="shared" si="16"/>
        <v>-</v>
      </c>
      <c r="R39" s="14" t="str">
        <f>IF(O39&gt;$E$6,"-",(Q39+P39))</f>
        <v>-</v>
      </c>
      <c r="S39" s="14" t="str">
        <f>IF(O39&gt;$E$6,"-",IFERROR(S38-P39,"-"))</f>
        <v>-</v>
      </c>
      <c r="U39" s="14">
        <v>179</v>
      </c>
      <c r="V39" s="14" t="str">
        <f t="shared" si="5"/>
        <v>-</v>
      </c>
      <c r="W39" s="14" t="str">
        <f t="shared" si="6"/>
        <v>-</v>
      </c>
      <c r="X39" s="14" t="str">
        <f>IF(U39&gt;$E$6,"-",(W39+V39))</f>
        <v>-</v>
      </c>
      <c r="Y39" s="14" t="str">
        <f>IF(U39&gt;$E$6,"-",IFERROR(Y38-V39,"-"))</f>
        <v>-</v>
      </c>
      <c r="AA39" s="14">
        <v>229</v>
      </c>
      <c r="AB39" s="14" t="str">
        <f t="shared" si="7"/>
        <v>-</v>
      </c>
      <c r="AC39" s="14" t="str">
        <f t="shared" si="8"/>
        <v>-</v>
      </c>
      <c r="AD39" s="14" t="str">
        <f>IF(AA39&gt;$E$6,"-",(AC39+AB39))</f>
        <v>-</v>
      </c>
      <c r="AE39" s="14" t="str">
        <f>IF(AA39&gt;$E$6,"-",IFERROR(AE38-AB39,"-"))</f>
        <v>-</v>
      </c>
    </row>
    <row r="40" spans="3:31" s="7" customFormat="1">
      <c r="C40" s="14">
        <v>30</v>
      </c>
      <c r="D40" s="14">
        <f t="shared" si="9"/>
        <v>166666.66666666666</v>
      </c>
      <c r="E40" s="14">
        <f t="shared" si="10"/>
        <v>31250</v>
      </c>
      <c r="F40" s="14">
        <f>IF(C40&gt;$E$6,"-",(E40+D40))</f>
        <v>197916.66666666666</v>
      </c>
      <c r="G40" s="14">
        <f>IF(C40&gt;$E$6,"-",IFERROR(G39-D40,"-"))</f>
        <v>14999999.999999983</v>
      </c>
      <c r="I40" s="14">
        <v>80</v>
      </c>
      <c r="J40" s="14">
        <f t="shared" si="1"/>
        <v>166666.66666666666</v>
      </c>
      <c r="K40" s="14">
        <f t="shared" si="2"/>
        <v>13888.888888888889</v>
      </c>
      <c r="L40" s="14">
        <f>IF(I40&gt;$E$6,"-",(K40+J40))</f>
        <v>180555.55555555553</v>
      </c>
      <c r="M40" s="14">
        <f>IF(I40&gt;$E$6,"-",IFERROR(M39-J40,"-"))</f>
        <v>6666666.6666666707</v>
      </c>
      <c r="O40" s="14">
        <v>130</v>
      </c>
      <c r="P40" s="14" t="str">
        <f t="shared" si="15"/>
        <v>-</v>
      </c>
      <c r="Q40" s="14" t="str">
        <f t="shared" si="16"/>
        <v>-</v>
      </c>
      <c r="R40" s="14" t="str">
        <f>IF(O40&gt;$E$6,"-",(Q40+P40))</f>
        <v>-</v>
      </c>
      <c r="S40" s="14" t="str">
        <f>IF(O40&gt;$E$6,"-",IFERROR(S39-P40,"-"))</f>
        <v>-</v>
      </c>
      <c r="U40" s="14">
        <v>180</v>
      </c>
      <c r="V40" s="14" t="str">
        <f t="shared" si="5"/>
        <v>-</v>
      </c>
      <c r="W40" s="14" t="str">
        <f t="shared" si="6"/>
        <v>-</v>
      </c>
      <c r="X40" s="14" t="str">
        <f>IF(U40&gt;$E$6,"-",(W40+V40))</f>
        <v>-</v>
      </c>
      <c r="Y40" s="14" t="str">
        <f>IF(U40&gt;$E$6,"-",IFERROR(Y39-V40,"-"))</f>
        <v>-</v>
      </c>
      <c r="AA40" s="14">
        <v>230</v>
      </c>
      <c r="AB40" s="14" t="str">
        <f t="shared" si="7"/>
        <v>-</v>
      </c>
      <c r="AC40" s="14" t="str">
        <f t="shared" si="8"/>
        <v>-</v>
      </c>
      <c r="AD40" s="14" t="str">
        <f>IF(AA40&gt;$E$6,"-",(AC40+AB40))</f>
        <v>-</v>
      </c>
      <c r="AE40" s="14" t="str">
        <f>IF(AA40&gt;$E$6,"-",IFERROR(AE39-AB40,"-"))</f>
        <v>-</v>
      </c>
    </row>
    <row r="41" spans="3:31" s="7" customFormat="1">
      <c r="C41" s="14">
        <v>31</v>
      </c>
      <c r="D41" s="14">
        <f t="shared" si="9"/>
        <v>166666.66666666666</v>
      </c>
      <c r="E41" s="14">
        <f t="shared" si="10"/>
        <v>30902.777777777777</v>
      </c>
      <c r="F41" s="14">
        <f>IF(C41&gt;$E$6,"-",(E41+D41))</f>
        <v>197569.44444444444</v>
      </c>
      <c r="G41" s="14">
        <f>IF(C41&gt;$E$6,"-",IFERROR(G40-D41,"-"))</f>
        <v>14833333.333333317</v>
      </c>
      <c r="I41" s="14">
        <v>81</v>
      </c>
      <c r="J41" s="14">
        <f t="shared" si="1"/>
        <v>166666.66666666666</v>
      </c>
      <c r="K41" s="14">
        <f t="shared" si="2"/>
        <v>13541.666666666666</v>
      </c>
      <c r="L41" s="14">
        <f>IF(I41&gt;$E$6,"-",(K41+J41))</f>
        <v>180208.33333333331</v>
      </c>
      <c r="M41" s="14">
        <f>IF(I41&gt;$E$6,"-",IFERROR(M40-J41,"-"))</f>
        <v>6500000.0000000037</v>
      </c>
      <c r="O41" s="14">
        <v>131</v>
      </c>
      <c r="P41" s="14" t="str">
        <f t="shared" si="15"/>
        <v>-</v>
      </c>
      <c r="Q41" s="14" t="str">
        <f t="shared" si="16"/>
        <v>-</v>
      </c>
      <c r="R41" s="14" t="str">
        <f>IF(O41&gt;$E$6,"-",(Q41+P41))</f>
        <v>-</v>
      </c>
      <c r="S41" s="14" t="str">
        <f>IF(O41&gt;$E$6,"-",IFERROR(S40-P41,"-"))</f>
        <v>-</v>
      </c>
      <c r="U41" s="14">
        <v>181</v>
      </c>
      <c r="V41" s="14" t="str">
        <f t="shared" si="5"/>
        <v>-</v>
      </c>
      <c r="W41" s="14" t="str">
        <f t="shared" si="6"/>
        <v>-</v>
      </c>
      <c r="X41" s="14" t="str">
        <f>IF(U41&gt;$E$6,"-",(W41+V41))</f>
        <v>-</v>
      </c>
      <c r="Y41" s="14" t="str">
        <f>IF(U41&gt;$E$6,"-",IFERROR(Y40-V41,"-"))</f>
        <v>-</v>
      </c>
      <c r="AA41" s="14">
        <v>231</v>
      </c>
      <c r="AB41" s="14" t="str">
        <f t="shared" si="7"/>
        <v>-</v>
      </c>
      <c r="AC41" s="14" t="str">
        <f t="shared" si="8"/>
        <v>-</v>
      </c>
      <c r="AD41" s="14" t="str">
        <f>IF(AA41&gt;$E$6,"-",(AC41+AB41))</f>
        <v>-</v>
      </c>
      <c r="AE41" s="14" t="str">
        <f>IF(AA41&gt;$E$6,"-",IFERROR(AE40-AB41,"-"))</f>
        <v>-</v>
      </c>
    </row>
    <row r="42" spans="3:31" s="7" customFormat="1">
      <c r="C42" s="14">
        <v>32</v>
      </c>
      <c r="D42" s="14">
        <f t="shared" si="9"/>
        <v>166666.66666666666</v>
      </c>
      <c r="E42" s="14">
        <f t="shared" si="10"/>
        <v>30555.555555555555</v>
      </c>
      <c r="F42" s="14">
        <f>IF(C42&gt;$E$6,"-",(E42+D42))</f>
        <v>197222.22222222222</v>
      </c>
      <c r="G42" s="14">
        <f>IF(C42&gt;$E$6,"-",IFERROR(G41-D42,"-"))</f>
        <v>14666666.666666651</v>
      </c>
      <c r="I42" s="14">
        <v>82</v>
      </c>
      <c r="J42" s="14">
        <f t="shared" si="1"/>
        <v>166666.66666666666</v>
      </c>
      <c r="K42" s="14">
        <f t="shared" si="2"/>
        <v>13194.444444444443</v>
      </c>
      <c r="L42" s="14">
        <f>IF(I42&gt;$E$6,"-",(K42+J42))</f>
        <v>179861.11111111109</v>
      </c>
      <c r="M42" s="14">
        <f>IF(I42&gt;$E$6,"-",IFERROR(M41-J42,"-"))</f>
        <v>6333333.3333333367</v>
      </c>
      <c r="O42" s="14">
        <v>132</v>
      </c>
      <c r="P42" s="14" t="str">
        <f t="shared" si="15"/>
        <v>-</v>
      </c>
      <c r="Q42" s="14" t="str">
        <f t="shared" si="16"/>
        <v>-</v>
      </c>
      <c r="R42" s="14" t="str">
        <f>IF(O42&gt;$E$6,"-",(Q42+P42))</f>
        <v>-</v>
      </c>
      <c r="S42" s="14" t="str">
        <f>IF(O42&gt;$E$6,"-",IFERROR(S41-P42,"-"))</f>
        <v>-</v>
      </c>
      <c r="U42" s="14">
        <v>182</v>
      </c>
      <c r="V42" s="14" t="str">
        <f t="shared" si="5"/>
        <v>-</v>
      </c>
      <c r="W42" s="14" t="str">
        <f t="shared" si="6"/>
        <v>-</v>
      </c>
      <c r="X42" s="14" t="str">
        <f>IF(U42&gt;$E$6,"-",(W42+V42))</f>
        <v>-</v>
      </c>
      <c r="Y42" s="14" t="str">
        <f>IF(U42&gt;$E$6,"-",IFERROR(Y41-V42,"-"))</f>
        <v>-</v>
      </c>
      <c r="AA42" s="14">
        <v>232</v>
      </c>
      <c r="AB42" s="14" t="str">
        <f t="shared" si="7"/>
        <v>-</v>
      </c>
      <c r="AC42" s="14" t="str">
        <f t="shared" si="8"/>
        <v>-</v>
      </c>
      <c r="AD42" s="14" t="str">
        <f>IF(AA42&gt;$E$6,"-",(AC42+AB42))</f>
        <v>-</v>
      </c>
      <c r="AE42" s="14" t="str">
        <f>IF(AA42&gt;$E$6,"-",IFERROR(AE41-AB42,"-"))</f>
        <v>-</v>
      </c>
    </row>
    <row r="43" spans="3:31" s="7" customFormat="1">
      <c r="C43" s="14">
        <v>33</v>
      </c>
      <c r="D43" s="14">
        <f t="shared" si="9"/>
        <v>166666.66666666666</v>
      </c>
      <c r="E43" s="14">
        <f t="shared" si="10"/>
        <v>30208.333333333332</v>
      </c>
      <c r="F43" s="14">
        <f>IF(C43&gt;$E$6,"-",(E43+D43))</f>
        <v>196875</v>
      </c>
      <c r="G43" s="14">
        <f>IF(C43&gt;$E$6,"-",IFERROR(G42-D43,"-"))</f>
        <v>14499999.999999985</v>
      </c>
      <c r="I43" s="14">
        <v>83</v>
      </c>
      <c r="J43" s="14">
        <f t="shared" si="1"/>
        <v>166666.66666666666</v>
      </c>
      <c r="K43" s="14">
        <f t="shared" si="2"/>
        <v>12847.222222222223</v>
      </c>
      <c r="L43" s="14">
        <f>IF(I43&gt;$E$6,"-",(K43+J43))</f>
        <v>179513.88888888888</v>
      </c>
      <c r="M43" s="14">
        <f>IF(I43&gt;$E$6,"-",IFERROR(M42-J43,"-"))</f>
        <v>6166666.6666666698</v>
      </c>
      <c r="O43" s="14">
        <v>133</v>
      </c>
      <c r="P43" s="14" t="str">
        <f t="shared" si="15"/>
        <v>-</v>
      </c>
      <c r="Q43" s="14" t="str">
        <f t="shared" si="16"/>
        <v>-</v>
      </c>
      <c r="R43" s="14" t="str">
        <f>IF(O43&gt;$E$6,"-",(Q43+P43))</f>
        <v>-</v>
      </c>
      <c r="S43" s="14" t="str">
        <f>IF(O43&gt;$E$6,"-",IFERROR(S42-P43,"-"))</f>
        <v>-</v>
      </c>
      <c r="U43" s="14">
        <v>183</v>
      </c>
      <c r="V43" s="14" t="str">
        <f t="shared" si="5"/>
        <v>-</v>
      </c>
      <c r="W43" s="14" t="str">
        <f t="shared" si="6"/>
        <v>-</v>
      </c>
      <c r="X43" s="14" t="str">
        <f>IF(U43&gt;$E$6,"-",(W43+V43))</f>
        <v>-</v>
      </c>
      <c r="Y43" s="14" t="str">
        <f>IF(U43&gt;$E$6,"-",IFERROR(Y42-V43,"-"))</f>
        <v>-</v>
      </c>
      <c r="AA43" s="14">
        <v>233</v>
      </c>
      <c r="AB43" s="14" t="str">
        <f t="shared" si="7"/>
        <v>-</v>
      </c>
      <c r="AC43" s="14" t="str">
        <f t="shared" si="8"/>
        <v>-</v>
      </c>
      <c r="AD43" s="14" t="str">
        <f>IF(AA43&gt;$E$6,"-",(AC43+AB43))</f>
        <v>-</v>
      </c>
      <c r="AE43" s="14" t="str">
        <f>IF(AA43&gt;$E$6,"-",IFERROR(AE42-AB43,"-"))</f>
        <v>-</v>
      </c>
    </row>
    <row r="44" spans="3:31" s="7" customFormat="1">
      <c r="C44" s="14">
        <v>34</v>
      </c>
      <c r="D44" s="14">
        <f t="shared" si="9"/>
        <v>166666.66666666666</v>
      </c>
      <c r="E44" s="14">
        <f t="shared" si="10"/>
        <v>29861.111111111113</v>
      </c>
      <c r="F44" s="14">
        <f>IF(C44&gt;$E$6,"-",(E44+D44))</f>
        <v>196527.77777777778</v>
      </c>
      <c r="G44" s="14">
        <f>IF(C44&gt;$E$6,"-",IFERROR(G43-D44,"-"))</f>
        <v>14333333.333333319</v>
      </c>
      <c r="I44" s="14">
        <v>84</v>
      </c>
      <c r="J44" s="14">
        <f t="shared" si="1"/>
        <v>166666.66666666666</v>
      </c>
      <c r="K44" s="14">
        <f t="shared" si="2"/>
        <v>12500</v>
      </c>
      <c r="L44" s="14">
        <f>IF(I44&gt;$E$6,"-",(K44+J44))</f>
        <v>179166.66666666666</v>
      </c>
      <c r="M44" s="14">
        <f>IF(I44&gt;$E$6,"-",IFERROR(M43-J44,"-"))</f>
        <v>6000000.0000000028</v>
      </c>
      <c r="O44" s="14">
        <v>134</v>
      </c>
      <c r="P44" s="14" t="str">
        <f t="shared" si="15"/>
        <v>-</v>
      </c>
      <c r="Q44" s="14" t="str">
        <f t="shared" si="16"/>
        <v>-</v>
      </c>
      <c r="R44" s="14" t="str">
        <f>IF(O44&gt;$E$6,"-",(Q44+P44))</f>
        <v>-</v>
      </c>
      <c r="S44" s="14" t="str">
        <f>IF(O44&gt;$E$6,"-",IFERROR(S43-P44,"-"))</f>
        <v>-</v>
      </c>
      <c r="U44" s="14">
        <v>184</v>
      </c>
      <c r="V44" s="14" t="str">
        <f t="shared" si="5"/>
        <v>-</v>
      </c>
      <c r="W44" s="14" t="str">
        <f t="shared" si="6"/>
        <v>-</v>
      </c>
      <c r="X44" s="14" t="str">
        <f>IF(U44&gt;$E$6,"-",(W44+V44))</f>
        <v>-</v>
      </c>
      <c r="Y44" s="14" t="str">
        <f>IF(U44&gt;$E$6,"-",IFERROR(Y43-V44,"-"))</f>
        <v>-</v>
      </c>
      <c r="AA44" s="14">
        <v>234</v>
      </c>
      <c r="AB44" s="14" t="str">
        <f t="shared" si="7"/>
        <v>-</v>
      </c>
      <c r="AC44" s="14" t="str">
        <f t="shared" si="8"/>
        <v>-</v>
      </c>
      <c r="AD44" s="14" t="str">
        <f>IF(AA44&gt;$E$6,"-",(AC44+AB44))</f>
        <v>-</v>
      </c>
      <c r="AE44" s="14" t="str">
        <f>IF(AA44&gt;$E$6,"-",IFERROR(AE43-AB44,"-"))</f>
        <v>-</v>
      </c>
    </row>
    <row r="45" spans="3:31" s="7" customFormat="1">
      <c r="C45" s="14">
        <v>35</v>
      </c>
      <c r="D45" s="14">
        <f t="shared" si="9"/>
        <v>166666.66666666666</v>
      </c>
      <c r="E45" s="14">
        <f t="shared" si="10"/>
        <v>29513.888888888887</v>
      </c>
      <c r="F45" s="14">
        <f>IF(C45&gt;$E$6,"-",(E45+D45))</f>
        <v>196180.55555555553</v>
      </c>
      <c r="G45" s="14">
        <f>IF(C45&gt;$E$6,"-",IFERROR(G44-D45,"-"))</f>
        <v>14166666.666666653</v>
      </c>
      <c r="I45" s="14">
        <v>85</v>
      </c>
      <c r="J45" s="14">
        <f t="shared" si="1"/>
        <v>166666.66666666666</v>
      </c>
      <c r="K45" s="14">
        <f t="shared" si="2"/>
        <v>12152.777777777777</v>
      </c>
      <c r="L45" s="14">
        <f>IF(I45&gt;$E$6,"-",(K45+J45))</f>
        <v>178819.44444444444</v>
      </c>
      <c r="M45" s="14">
        <f>IF(I45&gt;$E$6,"-",IFERROR(M44-J45,"-"))</f>
        <v>5833333.3333333358</v>
      </c>
      <c r="O45" s="14">
        <v>135</v>
      </c>
      <c r="P45" s="14" t="str">
        <f t="shared" si="15"/>
        <v>-</v>
      </c>
      <c r="Q45" s="14" t="str">
        <f t="shared" si="16"/>
        <v>-</v>
      </c>
      <c r="R45" s="14" t="str">
        <f>IF(O45&gt;$E$6,"-",(Q45+P45))</f>
        <v>-</v>
      </c>
      <c r="S45" s="14" t="str">
        <f>IF(O45&gt;$E$6,"-",IFERROR(S44-P45,"-"))</f>
        <v>-</v>
      </c>
      <c r="U45" s="14">
        <v>185</v>
      </c>
      <c r="V45" s="14" t="str">
        <f t="shared" si="5"/>
        <v>-</v>
      </c>
      <c r="W45" s="14" t="str">
        <f t="shared" si="6"/>
        <v>-</v>
      </c>
      <c r="X45" s="14" t="str">
        <f>IF(U45&gt;$E$6,"-",(W45+V45))</f>
        <v>-</v>
      </c>
      <c r="Y45" s="14" t="str">
        <f>IF(U45&gt;$E$6,"-",IFERROR(Y44-V45,"-"))</f>
        <v>-</v>
      </c>
      <c r="AA45" s="14">
        <v>235</v>
      </c>
      <c r="AB45" s="14" t="str">
        <f t="shared" si="7"/>
        <v>-</v>
      </c>
      <c r="AC45" s="14" t="str">
        <f t="shared" si="8"/>
        <v>-</v>
      </c>
      <c r="AD45" s="14" t="str">
        <f>IF(AA45&gt;$E$6,"-",(AC45+AB45))</f>
        <v>-</v>
      </c>
      <c r="AE45" s="14" t="str">
        <f>IF(AA45&gt;$E$6,"-",IFERROR(AE44-AB45,"-"))</f>
        <v>-</v>
      </c>
    </row>
    <row r="46" spans="3:31" s="7" customFormat="1">
      <c r="C46" s="14">
        <v>36</v>
      </c>
      <c r="D46" s="14">
        <f t="shared" si="9"/>
        <v>166666.66666666666</v>
      </c>
      <c r="E46" s="14">
        <f t="shared" si="10"/>
        <v>29166.666666666668</v>
      </c>
      <c r="F46" s="14">
        <f>IF(C46&gt;$E$6,"-",(E46+D46))</f>
        <v>195833.33333333331</v>
      </c>
      <c r="G46" s="14">
        <f>IF(C46&gt;$E$6,"-",IFERROR(G45-D46,"-"))</f>
        <v>13999999.999999987</v>
      </c>
      <c r="I46" s="14">
        <v>86</v>
      </c>
      <c r="J46" s="14">
        <f t="shared" si="1"/>
        <v>166666.66666666666</v>
      </c>
      <c r="K46" s="14">
        <f t="shared" si="2"/>
        <v>11805.555555555557</v>
      </c>
      <c r="L46" s="14">
        <f>IF(I46&gt;$E$6,"-",(K46+J46))</f>
        <v>178472.22222222222</v>
      </c>
      <c r="M46" s="14">
        <f>IF(I46&gt;$E$6,"-",IFERROR(M45-J46,"-"))</f>
        <v>5666666.6666666688</v>
      </c>
      <c r="O46" s="14">
        <v>136</v>
      </c>
      <c r="P46" s="14" t="str">
        <f t="shared" si="15"/>
        <v>-</v>
      </c>
      <c r="Q46" s="14" t="str">
        <f t="shared" si="16"/>
        <v>-</v>
      </c>
      <c r="R46" s="14" t="str">
        <f>IF(O46&gt;$E$6,"-",(Q46+P46))</f>
        <v>-</v>
      </c>
      <c r="S46" s="14" t="str">
        <f>IF(O46&gt;$E$6,"-",IFERROR(S45-P46,"-"))</f>
        <v>-</v>
      </c>
      <c r="U46" s="14">
        <v>186</v>
      </c>
      <c r="V46" s="14" t="str">
        <f t="shared" si="5"/>
        <v>-</v>
      </c>
      <c r="W46" s="14" t="str">
        <f t="shared" si="6"/>
        <v>-</v>
      </c>
      <c r="X46" s="14" t="str">
        <f>IF(U46&gt;$E$6,"-",(W46+V46))</f>
        <v>-</v>
      </c>
      <c r="Y46" s="14" t="str">
        <f>IF(U46&gt;$E$6,"-",IFERROR(Y45-V46,"-"))</f>
        <v>-</v>
      </c>
      <c r="AA46" s="14">
        <v>236</v>
      </c>
      <c r="AB46" s="14" t="str">
        <f t="shared" si="7"/>
        <v>-</v>
      </c>
      <c r="AC46" s="14" t="str">
        <f t="shared" si="8"/>
        <v>-</v>
      </c>
      <c r="AD46" s="14" t="str">
        <f>IF(AA46&gt;$E$6,"-",(AC46+AB46))</f>
        <v>-</v>
      </c>
      <c r="AE46" s="14" t="str">
        <f>IF(AA46&gt;$E$6,"-",IFERROR(AE45-AB46,"-"))</f>
        <v>-</v>
      </c>
    </row>
    <row r="47" spans="3:31" s="7" customFormat="1">
      <c r="C47" s="14">
        <v>37</v>
      </c>
      <c r="D47" s="14">
        <f t="shared" si="9"/>
        <v>166666.66666666666</v>
      </c>
      <c r="E47" s="14">
        <f t="shared" si="10"/>
        <v>28819.444444444445</v>
      </c>
      <c r="F47" s="14">
        <f>IF(C47&gt;$E$6,"-",(E47+D47))</f>
        <v>195486.11111111109</v>
      </c>
      <c r="G47" s="14">
        <f>IF(C47&gt;$E$6,"-",IFERROR(G46-D47,"-"))</f>
        <v>13833333.333333321</v>
      </c>
      <c r="I47" s="14">
        <v>87</v>
      </c>
      <c r="J47" s="14">
        <f t="shared" si="1"/>
        <v>166666.66666666666</v>
      </c>
      <c r="K47" s="14">
        <f t="shared" si="2"/>
        <v>11458.333333333334</v>
      </c>
      <c r="L47" s="14">
        <f>IF(I47&gt;$E$6,"-",(K47+J47))</f>
        <v>178125</v>
      </c>
      <c r="M47" s="14">
        <f>IF(I47&gt;$E$6,"-",IFERROR(M46-J47,"-"))</f>
        <v>5500000.0000000019</v>
      </c>
      <c r="O47" s="14">
        <v>137</v>
      </c>
      <c r="P47" s="14" t="str">
        <f t="shared" si="15"/>
        <v>-</v>
      </c>
      <c r="Q47" s="14" t="str">
        <f t="shared" si="16"/>
        <v>-</v>
      </c>
      <c r="R47" s="14" t="str">
        <f>IF(O47&gt;$E$6,"-",(Q47+P47))</f>
        <v>-</v>
      </c>
      <c r="S47" s="14" t="str">
        <f>IF(O47&gt;$E$6,"-",IFERROR(S46-P47,"-"))</f>
        <v>-</v>
      </c>
      <c r="U47" s="14">
        <v>187</v>
      </c>
      <c r="V47" s="14" t="str">
        <f t="shared" si="5"/>
        <v>-</v>
      </c>
      <c r="W47" s="14" t="str">
        <f t="shared" si="6"/>
        <v>-</v>
      </c>
      <c r="X47" s="14" t="str">
        <f>IF(U47&gt;$E$6,"-",(W47+V47))</f>
        <v>-</v>
      </c>
      <c r="Y47" s="14" t="str">
        <f>IF(U47&gt;$E$6,"-",IFERROR(Y46-V47,"-"))</f>
        <v>-</v>
      </c>
      <c r="AA47" s="14">
        <v>237</v>
      </c>
      <c r="AB47" s="14" t="str">
        <f t="shared" si="7"/>
        <v>-</v>
      </c>
      <c r="AC47" s="14" t="str">
        <f t="shared" si="8"/>
        <v>-</v>
      </c>
      <c r="AD47" s="14" t="str">
        <f>IF(AA47&gt;$E$6,"-",(AC47+AB47))</f>
        <v>-</v>
      </c>
      <c r="AE47" s="14" t="str">
        <f>IF(AA47&gt;$E$6,"-",IFERROR(AE46-AB47,"-"))</f>
        <v>-</v>
      </c>
    </row>
    <row r="48" spans="3:31" s="7" customFormat="1">
      <c r="C48" s="14">
        <v>38</v>
      </c>
      <c r="D48" s="14">
        <f t="shared" si="9"/>
        <v>166666.66666666666</v>
      </c>
      <c r="E48" s="14">
        <f t="shared" si="10"/>
        <v>28472.222222222223</v>
      </c>
      <c r="F48" s="14">
        <f>IF(C48&gt;$E$6,"-",(E48+D48))</f>
        <v>195138.88888888888</v>
      </c>
      <c r="G48" s="14">
        <f>IF(C48&gt;$E$6,"-",IFERROR(G47-D48,"-"))</f>
        <v>13666666.666666655</v>
      </c>
      <c r="I48" s="14">
        <v>88</v>
      </c>
      <c r="J48" s="14">
        <f t="shared" si="1"/>
        <v>166666.66666666666</v>
      </c>
      <c r="K48" s="14">
        <f t="shared" si="2"/>
        <v>11111.111111111111</v>
      </c>
      <c r="L48" s="14">
        <f>IF(I48&gt;$E$6,"-",(K48+J48))</f>
        <v>177777.77777777778</v>
      </c>
      <c r="M48" s="14">
        <f>IF(I48&gt;$E$6,"-",IFERROR(M47-J48,"-"))</f>
        <v>5333333.3333333349</v>
      </c>
      <c r="O48" s="14">
        <v>138</v>
      </c>
      <c r="P48" s="14" t="str">
        <f t="shared" si="15"/>
        <v>-</v>
      </c>
      <c r="Q48" s="14" t="str">
        <f t="shared" si="16"/>
        <v>-</v>
      </c>
      <c r="R48" s="14" t="str">
        <f>IF(O48&gt;$E$6,"-",(Q48+P48))</f>
        <v>-</v>
      </c>
      <c r="S48" s="14" t="str">
        <f>IF(O48&gt;$E$6,"-",IFERROR(S47-P48,"-"))</f>
        <v>-</v>
      </c>
      <c r="U48" s="14">
        <v>188</v>
      </c>
      <c r="V48" s="14" t="str">
        <f t="shared" si="5"/>
        <v>-</v>
      </c>
      <c r="W48" s="14" t="str">
        <f t="shared" si="6"/>
        <v>-</v>
      </c>
      <c r="X48" s="14" t="str">
        <f>IF(U48&gt;$E$6,"-",(W48+V48))</f>
        <v>-</v>
      </c>
      <c r="Y48" s="14" t="str">
        <f>IF(U48&gt;$E$6,"-",IFERROR(Y47-V48,"-"))</f>
        <v>-</v>
      </c>
      <c r="AA48" s="14">
        <v>238</v>
      </c>
      <c r="AB48" s="14" t="str">
        <f t="shared" si="7"/>
        <v>-</v>
      </c>
      <c r="AC48" s="14" t="str">
        <f t="shared" si="8"/>
        <v>-</v>
      </c>
      <c r="AD48" s="14" t="str">
        <f>IF(AA48&gt;$E$6,"-",(AC48+AB48))</f>
        <v>-</v>
      </c>
      <c r="AE48" s="14" t="str">
        <f>IF(AA48&gt;$E$6,"-",IFERROR(AE47-AB48,"-"))</f>
        <v>-</v>
      </c>
    </row>
    <row r="49" spans="3:31" s="7" customFormat="1">
      <c r="C49" s="14">
        <v>39</v>
      </c>
      <c r="D49" s="14">
        <f t="shared" si="9"/>
        <v>166666.66666666666</v>
      </c>
      <c r="E49" s="14">
        <f t="shared" si="10"/>
        <v>28125</v>
      </c>
      <c r="F49" s="14">
        <f>IF(C49&gt;$E$6,"-",(E49+D49))</f>
        <v>194791.66666666666</v>
      </c>
      <c r="G49" s="14">
        <f>IF(C49&gt;$E$6,"-",IFERROR(G48-D49,"-"))</f>
        <v>13499999.999999989</v>
      </c>
      <c r="I49" s="14">
        <v>89</v>
      </c>
      <c r="J49" s="14">
        <f t="shared" si="1"/>
        <v>166666.66666666666</v>
      </c>
      <c r="K49" s="14">
        <f t="shared" si="2"/>
        <v>10763.888888888889</v>
      </c>
      <c r="L49" s="14">
        <f>IF(I49&gt;$E$6,"-",(K49+J49))</f>
        <v>177430.55555555553</v>
      </c>
      <c r="M49" s="14">
        <f>IF(I49&gt;$E$6,"-",IFERROR(M48-J49,"-"))</f>
        <v>5166666.6666666679</v>
      </c>
      <c r="O49" s="14">
        <v>139</v>
      </c>
      <c r="P49" s="14" t="str">
        <f t="shared" si="15"/>
        <v>-</v>
      </c>
      <c r="Q49" s="14" t="str">
        <f t="shared" si="16"/>
        <v>-</v>
      </c>
      <c r="R49" s="14" t="str">
        <f>IF(O49&gt;$E$6,"-",(Q49+P49))</f>
        <v>-</v>
      </c>
      <c r="S49" s="14" t="str">
        <f>IF(O49&gt;$E$6,"-",IFERROR(S48-P49,"-"))</f>
        <v>-</v>
      </c>
      <c r="U49" s="14">
        <v>189</v>
      </c>
      <c r="V49" s="14" t="str">
        <f t="shared" si="5"/>
        <v>-</v>
      </c>
      <c r="W49" s="14" t="str">
        <f t="shared" si="6"/>
        <v>-</v>
      </c>
      <c r="X49" s="14" t="str">
        <f>IF(U49&gt;$E$6,"-",(W49+V49))</f>
        <v>-</v>
      </c>
      <c r="Y49" s="14" t="str">
        <f>IF(U49&gt;$E$6,"-",IFERROR(Y48-V49,"-"))</f>
        <v>-</v>
      </c>
      <c r="AA49" s="14">
        <v>239</v>
      </c>
      <c r="AB49" s="14" t="str">
        <f t="shared" si="7"/>
        <v>-</v>
      </c>
      <c r="AC49" s="14" t="str">
        <f t="shared" si="8"/>
        <v>-</v>
      </c>
      <c r="AD49" s="14" t="str">
        <f>IF(AA49&gt;$E$6,"-",(AC49+AB49))</f>
        <v>-</v>
      </c>
      <c r="AE49" s="14" t="str">
        <f>IF(AA49&gt;$E$6,"-",IFERROR(AE48-AB49,"-"))</f>
        <v>-</v>
      </c>
    </row>
    <row r="50" spans="3:31" s="7" customFormat="1">
      <c r="C50" s="14">
        <v>40</v>
      </c>
      <c r="D50" s="14">
        <f t="shared" si="9"/>
        <v>166666.66666666666</v>
      </c>
      <c r="E50" s="14">
        <f t="shared" si="10"/>
        <v>27777.777777777777</v>
      </c>
      <c r="F50" s="14">
        <f>IF(C50&gt;$E$6,"-",(E50+D50))</f>
        <v>194444.44444444444</v>
      </c>
      <c r="G50" s="14">
        <f>IF(C50&gt;$E$6,"-",IFERROR(G49-D50,"-"))</f>
        <v>13333333.333333323</v>
      </c>
      <c r="I50" s="14">
        <v>90</v>
      </c>
      <c r="J50" s="14">
        <f t="shared" si="1"/>
        <v>166666.66666666666</v>
      </c>
      <c r="K50" s="14">
        <f t="shared" si="2"/>
        <v>10416.666666666666</v>
      </c>
      <c r="L50" s="14">
        <f>IF(I50&gt;$E$6,"-",(K50+J50))</f>
        <v>177083.33333333331</v>
      </c>
      <c r="M50" s="14">
        <f>IF(I50&gt;$E$6,"-",IFERROR(M49-J50,"-"))</f>
        <v>5000000.0000000009</v>
      </c>
      <c r="O50" s="14">
        <v>140</v>
      </c>
      <c r="P50" s="14" t="str">
        <f t="shared" si="15"/>
        <v>-</v>
      </c>
      <c r="Q50" s="14" t="str">
        <f t="shared" si="16"/>
        <v>-</v>
      </c>
      <c r="R50" s="14" t="str">
        <f>IF(O50&gt;$E$6,"-",(Q50+P50))</f>
        <v>-</v>
      </c>
      <c r="S50" s="14" t="str">
        <f>IF(O50&gt;$E$6,"-",IFERROR(S49-P50,"-"))</f>
        <v>-</v>
      </c>
      <c r="U50" s="14">
        <v>190</v>
      </c>
      <c r="V50" s="14" t="str">
        <f t="shared" si="5"/>
        <v>-</v>
      </c>
      <c r="W50" s="14" t="str">
        <f t="shared" si="6"/>
        <v>-</v>
      </c>
      <c r="X50" s="14" t="str">
        <f>IF(U50&gt;$E$6,"-",(W50+V50))</f>
        <v>-</v>
      </c>
      <c r="Y50" s="14" t="str">
        <f>IF(U50&gt;$E$6,"-",IFERROR(Y49-V50,"-"))</f>
        <v>-</v>
      </c>
      <c r="AA50" s="14">
        <v>240</v>
      </c>
      <c r="AB50" s="14" t="str">
        <f t="shared" si="7"/>
        <v>-</v>
      </c>
      <c r="AC50" s="14" t="str">
        <f t="shared" si="8"/>
        <v>-</v>
      </c>
      <c r="AD50" s="14" t="str">
        <f>IF(AA50&gt;$E$6,"-",(AC50+AB50))</f>
        <v>-</v>
      </c>
      <c r="AE50" s="14" t="str">
        <f>IF(AA50&gt;$E$6,"-",IFERROR(AE49-AB50,"-"))</f>
        <v>-</v>
      </c>
    </row>
    <row r="51" spans="3:31" s="7" customFormat="1">
      <c r="C51" s="14">
        <v>41</v>
      </c>
      <c r="D51" s="14">
        <f t="shared" si="9"/>
        <v>166666.66666666666</v>
      </c>
      <c r="E51" s="14">
        <f t="shared" si="10"/>
        <v>27430.555555555555</v>
      </c>
      <c r="F51" s="14">
        <f>IF(C51&gt;$E$6,"-",(E51+D51))</f>
        <v>194097.22222222222</v>
      </c>
      <c r="G51" s="14">
        <f>IF(C51&gt;$E$6,"-",IFERROR(G50-D51,"-"))</f>
        <v>13166666.666666657</v>
      </c>
      <c r="I51" s="14">
        <v>91</v>
      </c>
      <c r="J51" s="14">
        <f t="shared" si="1"/>
        <v>166666.66666666666</v>
      </c>
      <c r="K51" s="14">
        <f t="shared" si="2"/>
        <v>10069.444444444443</v>
      </c>
      <c r="L51" s="14">
        <f>IF(I51&gt;$E$6,"-",(K51+J51))</f>
        <v>176736.11111111109</v>
      </c>
      <c r="M51" s="14">
        <f>IF(I51&gt;$E$6,"-",IFERROR(M50-J51,"-"))</f>
        <v>4833333.333333334</v>
      </c>
      <c r="O51" s="14">
        <v>141</v>
      </c>
      <c r="P51" s="14" t="str">
        <f t="shared" si="15"/>
        <v>-</v>
      </c>
      <c r="Q51" s="14" t="str">
        <f t="shared" si="16"/>
        <v>-</v>
      </c>
      <c r="R51" s="14" t="str">
        <f>IF(O51&gt;$E$6,"-",(Q51+P51))</f>
        <v>-</v>
      </c>
      <c r="S51" s="14" t="str">
        <f>IF(O51&gt;$E$6,"-",IFERROR(S50-P51,"-"))</f>
        <v>-</v>
      </c>
      <c r="U51" s="14">
        <v>191</v>
      </c>
      <c r="V51" s="14" t="str">
        <f t="shared" si="5"/>
        <v>-</v>
      </c>
      <c r="W51" s="14" t="str">
        <f t="shared" si="6"/>
        <v>-</v>
      </c>
      <c r="X51" s="14" t="str">
        <f>IF(U51&gt;$E$6,"-",(W51+V51))</f>
        <v>-</v>
      </c>
      <c r="Y51" s="14" t="str">
        <f>IF(U51&gt;$E$6,"-",IFERROR(Y50-V51,"-"))</f>
        <v>-</v>
      </c>
      <c r="AA51" s="14">
        <v>241</v>
      </c>
      <c r="AB51" s="14" t="str">
        <f t="shared" si="7"/>
        <v>-</v>
      </c>
      <c r="AC51" s="14" t="str">
        <f t="shared" si="8"/>
        <v>-</v>
      </c>
      <c r="AD51" s="14" t="str">
        <f>IF(AA51&gt;$E$6,"-",(AC51+AB51))</f>
        <v>-</v>
      </c>
      <c r="AE51" s="14" t="str">
        <f>IF(AA51&gt;$E$6,"-",IFERROR(AE50-AB51,"-"))</f>
        <v>-</v>
      </c>
    </row>
    <row r="52" spans="3:31" s="7" customFormat="1">
      <c r="C52" s="14">
        <v>42</v>
      </c>
      <c r="D52" s="14">
        <f t="shared" si="9"/>
        <v>166666.66666666666</v>
      </c>
      <c r="E52" s="14">
        <f t="shared" si="10"/>
        <v>27083.333333333332</v>
      </c>
      <c r="F52" s="14">
        <f>IF(C52&gt;$E$6,"-",(E52+D52))</f>
        <v>193750</v>
      </c>
      <c r="G52" s="14">
        <f>IF(C52&gt;$E$6,"-",IFERROR(G51-D52,"-"))</f>
        <v>12999999.999999991</v>
      </c>
      <c r="I52" s="14">
        <v>92</v>
      </c>
      <c r="J52" s="14">
        <f t="shared" si="1"/>
        <v>166666.66666666666</v>
      </c>
      <c r="K52" s="14">
        <f t="shared" si="2"/>
        <v>9722.2222222222226</v>
      </c>
      <c r="L52" s="14">
        <f>IF(I52&gt;$E$6,"-",(K52+J52))</f>
        <v>176388.88888888888</v>
      </c>
      <c r="M52" s="14">
        <f>IF(I52&gt;$E$6,"-",IFERROR(M51-J52,"-"))</f>
        <v>4666666.666666667</v>
      </c>
      <c r="O52" s="14">
        <v>142</v>
      </c>
      <c r="P52" s="14" t="str">
        <f t="shared" si="15"/>
        <v>-</v>
      </c>
      <c r="Q52" s="14" t="str">
        <f t="shared" si="16"/>
        <v>-</v>
      </c>
      <c r="R52" s="14" t="str">
        <f>IF(O52&gt;$E$6,"-",(Q52+P52))</f>
        <v>-</v>
      </c>
      <c r="S52" s="14" t="str">
        <f>IF(O52&gt;$E$6,"-",IFERROR(S51-P52,"-"))</f>
        <v>-</v>
      </c>
      <c r="U52" s="14">
        <v>192</v>
      </c>
      <c r="V52" s="14" t="str">
        <f t="shared" si="5"/>
        <v>-</v>
      </c>
      <c r="W52" s="14" t="str">
        <f t="shared" si="6"/>
        <v>-</v>
      </c>
      <c r="X52" s="14" t="str">
        <f>IF(U52&gt;$E$6,"-",(W52+V52))</f>
        <v>-</v>
      </c>
      <c r="Y52" s="14" t="str">
        <f>IF(U52&gt;$E$6,"-",IFERROR(Y51-V52,"-"))</f>
        <v>-</v>
      </c>
      <c r="AA52" s="14">
        <v>242</v>
      </c>
      <c r="AB52" s="14" t="str">
        <f t="shared" si="7"/>
        <v>-</v>
      </c>
      <c r="AC52" s="14" t="str">
        <f t="shared" si="8"/>
        <v>-</v>
      </c>
      <c r="AD52" s="14" t="str">
        <f>IF(AA52&gt;$E$6,"-",(AC52+AB52))</f>
        <v>-</v>
      </c>
      <c r="AE52" s="14" t="str">
        <f>IF(AA52&gt;$E$6,"-",IFERROR(AE51-AB52,"-"))</f>
        <v>-</v>
      </c>
    </row>
    <row r="53" spans="3:31" s="7" customFormat="1">
      <c r="C53" s="14">
        <v>43</v>
      </c>
      <c r="D53" s="14">
        <f t="shared" si="9"/>
        <v>166666.66666666666</v>
      </c>
      <c r="E53" s="14">
        <f t="shared" si="10"/>
        <v>26736.111111111113</v>
      </c>
      <c r="F53" s="14">
        <f>IF(C53&gt;$E$6,"-",(E53+D53))</f>
        <v>193402.77777777778</v>
      </c>
      <c r="G53" s="14">
        <f>IF(C53&gt;$E$6,"-",IFERROR(G52-D53,"-"))</f>
        <v>12833333.333333325</v>
      </c>
      <c r="I53" s="14">
        <v>93</v>
      </c>
      <c r="J53" s="14">
        <f t="shared" si="1"/>
        <v>166666.66666666666</v>
      </c>
      <c r="K53" s="14">
        <f t="shared" si="2"/>
        <v>9375</v>
      </c>
      <c r="L53" s="14">
        <f>IF(I53&gt;$E$6,"-",(K53+J53))</f>
        <v>176041.66666666666</v>
      </c>
      <c r="M53" s="14">
        <f>IF(I53&gt;$E$6,"-",IFERROR(M52-J53,"-"))</f>
        <v>4500000</v>
      </c>
      <c r="O53" s="14">
        <v>143</v>
      </c>
      <c r="P53" s="14" t="str">
        <f t="shared" si="15"/>
        <v>-</v>
      </c>
      <c r="Q53" s="14" t="str">
        <f t="shared" si="16"/>
        <v>-</v>
      </c>
      <c r="R53" s="14" t="str">
        <f>IF(O53&gt;$E$6,"-",(Q53+P53))</f>
        <v>-</v>
      </c>
      <c r="S53" s="14" t="str">
        <f>IF(O53&gt;$E$6,"-",IFERROR(S52-P53,"-"))</f>
        <v>-</v>
      </c>
      <c r="U53" s="14">
        <v>193</v>
      </c>
      <c r="V53" s="14" t="str">
        <f t="shared" si="5"/>
        <v>-</v>
      </c>
      <c r="W53" s="14" t="str">
        <f t="shared" si="6"/>
        <v>-</v>
      </c>
      <c r="X53" s="14" t="str">
        <f>IF(U53&gt;$E$6,"-",(W53+V53))</f>
        <v>-</v>
      </c>
      <c r="Y53" s="14" t="str">
        <f>IF(U53&gt;$E$6,"-",IFERROR(Y52-V53,"-"))</f>
        <v>-</v>
      </c>
      <c r="AA53" s="14">
        <v>243</v>
      </c>
      <c r="AB53" s="14" t="str">
        <f t="shared" si="7"/>
        <v>-</v>
      </c>
      <c r="AC53" s="14" t="str">
        <f t="shared" si="8"/>
        <v>-</v>
      </c>
      <c r="AD53" s="14" t="str">
        <f>IF(AA53&gt;$E$6,"-",(AC53+AB53))</f>
        <v>-</v>
      </c>
      <c r="AE53" s="14" t="str">
        <f>IF(AA53&gt;$E$6,"-",IFERROR(AE52-AB53,"-"))</f>
        <v>-</v>
      </c>
    </row>
    <row r="54" spans="3:31" s="7" customFormat="1">
      <c r="C54" s="14">
        <v>44</v>
      </c>
      <c r="D54" s="14">
        <f t="shared" si="9"/>
        <v>166666.66666666666</v>
      </c>
      <c r="E54" s="14">
        <f t="shared" si="10"/>
        <v>26388.888888888887</v>
      </c>
      <c r="F54" s="14">
        <f>IF(C54&gt;$E$6,"-",(E54+D54))</f>
        <v>193055.55555555553</v>
      </c>
      <c r="G54" s="14">
        <f>IF(C54&gt;$E$6,"-",IFERROR(G53-D54,"-"))</f>
        <v>12666666.666666659</v>
      </c>
      <c r="I54" s="14">
        <v>94</v>
      </c>
      <c r="J54" s="14">
        <f t="shared" si="1"/>
        <v>166666.66666666666</v>
      </c>
      <c r="K54" s="14">
        <f t="shared" si="2"/>
        <v>9027.7777777777774</v>
      </c>
      <c r="L54" s="14">
        <f>IF(I54&gt;$E$6,"-",(K54+J54))</f>
        <v>175694.44444444444</v>
      </c>
      <c r="M54" s="14">
        <f>IF(I54&gt;$E$6,"-",IFERROR(M53-J54,"-"))</f>
        <v>4333333.333333333</v>
      </c>
      <c r="O54" s="14">
        <v>144</v>
      </c>
      <c r="P54" s="14" t="str">
        <f t="shared" si="15"/>
        <v>-</v>
      </c>
      <c r="Q54" s="14" t="str">
        <f t="shared" si="16"/>
        <v>-</v>
      </c>
      <c r="R54" s="14" t="str">
        <f>IF(O54&gt;$E$6,"-",(Q54+P54))</f>
        <v>-</v>
      </c>
      <c r="S54" s="14" t="str">
        <f>IF(O54&gt;$E$6,"-",IFERROR(S53-P54,"-"))</f>
        <v>-</v>
      </c>
      <c r="U54" s="14">
        <v>194</v>
      </c>
      <c r="V54" s="14" t="str">
        <f t="shared" si="5"/>
        <v>-</v>
      </c>
      <c r="W54" s="14" t="str">
        <f t="shared" si="6"/>
        <v>-</v>
      </c>
      <c r="X54" s="14" t="str">
        <f>IF(U54&gt;$E$6,"-",(W54+V54))</f>
        <v>-</v>
      </c>
      <c r="Y54" s="14" t="str">
        <f>IF(U54&gt;$E$6,"-",IFERROR(Y53-V54,"-"))</f>
        <v>-</v>
      </c>
      <c r="AA54" s="14">
        <v>244</v>
      </c>
      <c r="AB54" s="14" t="str">
        <f t="shared" si="7"/>
        <v>-</v>
      </c>
      <c r="AC54" s="14" t="str">
        <f t="shared" si="8"/>
        <v>-</v>
      </c>
      <c r="AD54" s="14" t="str">
        <f>IF(AA54&gt;$E$6,"-",(AC54+AB54))</f>
        <v>-</v>
      </c>
      <c r="AE54" s="14" t="str">
        <f>IF(AA54&gt;$E$6,"-",IFERROR(AE53-AB54,"-"))</f>
        <v>-</v>
      </c>
    </row>
    <row r="55" spans="3:31" s="7" customFormat="1">
      <c r="C55" s="14">
        <v>45</v>
      </c>
      <c r="D55" s="14">
        <f t="shared" si="9"/>
        <v>166666.66666666666</v>
      </c>
      <c r="E55" s="14">
        <f t="shared" si="10"/>
        <v>26041.666666666668</v>
      </c>
      <c r="F55" s="14">
        <f>IF(C55&gt;$E$6,"-",(E55+D55))</f>
        <v>192708.33333333331</v>
      </c>
      <c r="G55" s="14">
        <f>IF(C55&gt;$E$6,"-",IFERROR(G54-D55,"-"))</f>
        <v>12499999.999999993</v>
      </c>
      <c r="I55" s="14">
        <v>95</v>
      </c>
      <c r="J55" s="14">
        <f t="shared" si="1"/>
        <v>166666.66666666666</v>
      </c>
      <c r="K55" s="14">
        <f t="shared" si="2"/>
        <v>8680.5555555555547</v>
      </c>
      <c r="L55" s="14">
        <f>IF(I55&gt;$E$6,"-",(K55+J55))</f>
        <v>175347.22222222222</v>
      </c>
      <c r="M55" s="14">
        <f>IF(I55&gt;$E$6,"-",IFERROR(M54-J55,"-"))</f>
        <v>4166666.6666666665</v>
      </c>
      <c r="O55" s="14">
        <v>145</v>
      </c>
      <c r="P55" s="14" t="str">
        <f t="shared" si="15"/>
        <v>-</v>
      </c>
      <c r="Q55" s="14" t="str">
        <f t="shared" si="16"/>
        <v>-</v>
      </c>
      <c r="R55" s="14" t="str">
        <f>IF(O55&gt;$E$6,"-",(Q55+P55))</f>
        <v>-</v>
      </c>
      <c r="S55" s="14" t="str">
        <f>IF(O55&gt;$E$6,"-",IFERROR(S54-P55,"-"))</f>
        <v>-</v>
      </c>
      <c r="U55" s="14">
        <v>195</v>
      </c>
      <c r="V55" s="14" t="str">
        <f t="shared" si="5"/>
        <v>-</v>
      </c>
      <c r="W55" s="14" t="str">
        <f t="shared" si="6"/>
        <v>-</v>
      </c>
      <c r="X55" s="14" t="str">
        <f>IF(U55&gt;$E$6,"-",(W55+V55))</f>
        <v>-</v>
      </c>
      <c r="Y55" s="14" t="str">
        <f>IF(U55&gt;$E$6,"-",IFERROR(Y54-V55,"-"))</f>
        <v>-</v>
      </c>
      <c r="AA55" s="14">
        <v>245</v>
      </c>
      <c r="AB55" s="14" t="str">
        <f t="shared" si="7"/>
        <v>-</v>
      </c>
      <c r="AC55" s="14" t="str">
        <f t="shared" si="8"/>
        <v>-</v>
      </c>
      <c r="AD55" s="14" t="str">
        <f>IF(AA55&gt;$E$6,"-",(AC55+AB55))</f>
        <v>-</v>
      </c>
      <c r="AE55" s="14" t="str">
        <f>IF(AA55&gt;$E$6,"-",IFERROR(AE54-AB55,"-"))</f>
        <v>-</v>
      </c>
    </row>
    <row r="56" spans="3:31" s="7" customFormat="1">
      <c r="C56" s="14">
        <v>46</v>
      </c>
      <c r="D56" s="14">
        <f t="shared" si="9"/>
        <v>166666.66666666666</v>
      </c>
      <c r="E56" s="14">
        <f t="shared" si="10"/>
        <v>25694.444444444445</v>
      </c>
      <c r="F56" s="14">
        <f>IF(C56&gt;$E$6,"-",(E56+D56))</f>
        <v>192361.11111111109</v>
      </c>
      <c r="G56" s="14">
        <f>IF(C56&gt;$E$6,"-",IFERROR(G55-D56,"-"))</f>
        <v>12333333.333333327</v>
      </c>
      <c r="I56" s="14">
        <v>96</v>
      </c>
      <c r="J56" s="14">
        <f t="shared" si="1"/>
        <v>166666.66666666666</v>
      </c>
      <c r="K56" s="14">
        <f t="shared" si="2"/>
        <v>8333.3333333333339</v>
      </c>
      <c r="L56" s="14">
        <f>IF(I56&gt;$E$6,"-",(K56+J56))</f>
        <v>175000</v>
      </c>
      <c r="M56" s="14">
        <f>IF(I56&gt;$E$6,"-",IFERROR(M55-J56,"-"))</f>
        <v>4000000</v>
      </c>
      <c r="O56" s="14">
        <v>146</v>
      </c>
      <c r="P56" s="14" t="str">
        <f t="shared" si="15"/>
        <v>-</v>
      </c>
      <c r="Q56" s="14" t="str">
        <f t="shared" si="16"/>
        <v>-</v>
      </c>
      <c r="R56" s="14" t="str">
        <f>IF(O56&gt;$E$6,"-",(Q56+P56))</f>
        <v>-</v>
      </c>
      <c r="S56" s="14" t="str">
        <f>IF(O56&gt;$E$6,"-",IFERROR(S55-P56,"-"))</f>
        <v>-</v>
      </c>
      <c r="U56" s="14">
        <v>196</v>
      </c>
      <c r="V56" s="14" t="str">
        <f t="shared" si="5"/>
        <v>-</v>
      </c>
      <c r="W56" s="14" t="str">
        <f t="shared" si="6"/>
        <v>-</v>
      </c>
      <c r="X56" s="14" t="str">
        <f>IF(U56&gt;$E$6,"-",(W56+V56))</f>
        <v>-</v>
      </c>
      <c r="Y56" s="14" t="str">
        <f>IF(U56&gt;$E$6,"-",IFERROR(Y55-V56,"-"))</f>
        <v>-</v>
      </c>
      <c r="AA56" s="14">
        <v>246</v>
      </c>
      <c r="AB56" s="14" t="str">
        <f t="shared" si="7"/>
        <v>-</v>
      </c>
      <c r="AC56" s="14" t="str">
        <f t="shared" si="8"/>
        <v>-</v>
      </c>
      <c r="AD56" s="14" t="str">
        <f>IF(AA56&gt;$E$6,"-",(AC56+AB56))</f>
        <v>-</v>
      </c>
      <c r="AE56" s="14" t="str">
        <f>IF(AA56&gt;$E$6,"-",IFERROR(AE55-AB56,"-"))</f>
        <v>-</v>
      </c>
    </row>
    <row r="57" spans="3:31" s="7" customFormat="1">
      <c r="C57" s="14">
        <v>47</v>
      </c>
      <c r="D57" s="14">
        <f t="shared" si="9"/>
        <v>166666.66666666666</v>
      </c>
      <c r="E57" s="14">
        <f t="shared" si="10"/>
        <v>25347.222222222223</v>
      </c>
      <c r="F57" s="14">
        <f>IF(C57&gt;$E$6,"-",(E57+D57))</f>
        <v>192013.88888888888</v>
      </c>
      <c r="G57" s="14">
        <f>IF(C57&gt;$E$6,"-",IFERROR(G56-D57,"-"))</f>
        <v>12166666.66666666</v>
      </c>
      <c r="I57" s="14">
        <v>97</v>
      </c>
      <c r="J57" s="14">
        <f t="shared" si="1"/>
        <v>166666.66666666666</v>
      </c>
      <c r="K57" s="14">
        <f t="shared" si="2"/>
        <v>7986.1111111111113</v>
      </c>
      <c r="L57" s="14">
        <f>IF(I57&gt;$E$6,"-",(K57+J57))</f>
        <v>174652.77777777778</v>
      </c>
      <c r="M57" s="14">
        <f>IF(I57&gt;$E$6,"-",IFERROR(M56-J57,"-"))</f>
        <v>3833333.3333333335</v>
      </c>
      <c r="O57" s="14">
        <v>147</v>
      </c>
      <c r="P57" s="14" t="str">
        <f t="shared" si="15"/>
        <v>-</v>
      </c>
      <c r="Q57" s="14" t="str">
        <f t="shared" si="16"/>
        <v>-</v>
      </c>
      <c r="R57" s="14" t="str">
        <f>IF(O57&gt;$E$6,"-",(Q57+P57))</f>
        <v>-</v>
      </c>
      <c r="S57" s="14" t="str">
        <f>IF(O57&gt;$E$6,"-",IFERROR(S56-P57,"-"))</f>
        <v>-</v>
      </c>
      <c r="U57" s="14">
        <v>197</v>
      </c>
      <c r="V57" s="14" t="str">
        <f t="shared" si="5"/>
        <v>-</v>
      </c>
      <c r="W57" s="14" t="str">
        <f t="shared" si="6"/>
        <v>-</v>
      </c>
      <c r="X57" s="14" t="str">
        <f>IF(U57&gt;$E$6,"-",(W57+V57))</f>
        <v>-</v>
      </c>
      <c r="Y57" s="14" t="str">
        <f>IF(U57&gt;$E$6,"-",IFERROR(Y56-V57,"-"))</f>
        <v>-</v>
      </c>
      <c r="AA57" s="14">
        <v>247</v>
      </c>
      <c r="AB57" s="14" t="str">
        <f t="shared" si="7"/>
        <v>-</v>
      </c>
      <c r="AC57" s="14" t="str">
        <f t="shared" si="8"/>
        <v>-</v>
      </c>
      <c r="AD57" s="14" t="str">
        <f>IF(AA57&gt;$E$6,"-",(AC57+AB57))</f>
        <v>-</v>
      </c>
      <c r="AE57" s="14" t="str">
        <f>IF(AA57&gt;$E$6,"-",IFERROR(AE56-AB57,"-"))</f>
        <v>-</v>
      </c>
    </row>
    <row r="58" spans="3:31" s="7" customFormat="1">
      <c r="C58" s="14">
        <v>48</v>
      </c>
      <c r="D58" s="14">
        <f t="shared" si="9"/>
        <v>166666.66666666666</v>
      </c>
      <c r="E58" s="14">
        <f t="shared" si="10"/>
        <v>25000</v>
      </c>
      <c r="F58" s="14">
        <f>IF(C58&gt;$E$6,"-",(E58+D58))</f>
        <v>191666.66666666666</v>
      </c>
      <c r="G58" s="14">
        <f>IF(C58&gt;$E$6,"-",IFERROR(G57-D58,"-"))</f>
        <v>11999999.999999994</v>
      </c>
      <c r="I58" s="14">
        <v>98</v>
      </c>
      <c r="J58" s="14">
        <f t="shared" si="1"/>
        <v>166666.66666666666</v>
      </c>
      <c r="K58" s="14">
        <f t="shared" si="2"/>
        <v>7638.8888888888887</v>
      </c>
      <c r="L58" s="14">
        <f>IF(I58&gt;$E$6,"-",(K58+J58))</f>
        <v>174305.55555555553</v>
      </c>
      <c r="M58" s="14">
        <f>IF(I58&gt;$E$6,"-",IFERROR(M57-J58,"-"))</f>
        <v>3666666.666666667</v>
      </c>
      <c r="O58" s="14">
        <v>148</v>
      </c>
      <c r="P58" s="14" t="str">
        <f t="shared" si="15"/>
        <v>-</v>
      </c>
      <c r="Q58" s="14" t="str">
        <f t="shared" si="16"/>
        <v>-</v>
      </c>
      <c r="R58" s="14" t="str">
        <f>IF(O58&gt;$E$6,"-",(Q58+P58))</f>
        <v>-</v>
      </c>
      <c r="S58" s="14" t="str">
        <f>IF(O58&gt;$E$6,"-",IFERROR(S57-P58,"-"))</f>
        <v>-</v>
      </c>
      <c r="U58" s="14">
        <v>198</v>
      </c>
      <c r="V58" s="14" t="str">
        <f t="shared" si="5"/>
        <v>-</v>
      </c>
      <c r="W58" s="14" t="str">
        <f t="shared" si="6"/>
        <v>-</v>
      </c>
      <c r="X58" s="14" t="str">
        <f>IF(U58&gt;$E$6,"-",(W58+V58))</f>
        <v>-</v>
      </c>
      <c r="Y58" s="14" t="str">
        <f>IF(U58&gt;$E$6,"-",IFERROR(Y57-V58,"-"))</f>
        <v>-</v>
      </c>
      <c r="AA58" s="14">
        <v>248</v>
      </c>
      <c r="AB58" s="14" t="str">
        <f t="shared" si="7"/>
        <v>-</v>
      </c>
      <c r="AC58" s="14" t="str">
        <f t="shared" si="8"/>
        <v>-</v>
      </c>
      <c r="AD58" s="14" t="str">
        <f>IF(AA58&gt;$E$6,"-",(AC58+AB58))</f>
        <v>-</v>
      </c>
      <c r="AE58" s="14" t="str">
        <f>IF(AA58&gt;$E$6,"-",IFERROR(AE57-AB58,"-"))</f>
        <v>-</v>
      </c>
    </row>
    <row r="59" spans="3:31" s="7" customFormat="1">
      <c r="C59" s="14">
        <v>49</v>
      </c>
      <c r="D59" s="14">
        <f t="shared" si="9"/>
        <v>166666.66666666666</v>
      </c>
      <c r="E59" s="14">
        <f t="shared" si="10"/>
        <v>24652.777777777777</v>
      </c>
      <c r="F59" s="14">
        <f>IF(C59&gt;$E$6,"-",(E59+D59))</f>
        <v>191319.44444444444</v>
      </c>
      <c r="G59" s="14">
        <f>IF(C59&gt;$E$6,"-",IFERROR(G58-D59,"-"))</f>
        <v>11833333.333333328</v>
      </c>
      <c r="I59" s="14">
        <v>99</v>
      </c>
      <c r="J59" s="14">
        <f t="shared" si="1"/>
        <v>166666.66666666666</v>
      </c>
      <c r="K59" s="14">
        <f t="shared" si="2"/>
        <v>7291.666666666667</v>
      </c>
      <c r="L59" s="14">
        <f>IF(I59&gt;$E$6,"-",(K59+J59))</f>
        <v>173958.33333333331</v>
      </c>
      <c r="M59" s="14">
        <f>IF(I59&gt;$E$6,"-",IFERROR(M58-J59,"-"))</f>
        <v>3500000.0000000005</v>
      </c>
      <c r="O59" s="14">
        <v>149</v>
      </c>
      <c r="P59" s="14" t="str">
        <f t="shared" si="15"/>
        <v>-</v>
      </c>
      <c r="Q59" s="14" t="str">
        <f t="shared" si="16"/>
        <v>-</v>
      </c>
      <c r="R59" s="14" t="str">
        <f>IF(O59&gt;$E$6,"-",(Q59+P59))</f>
        <v>-</v>
      </c>
      <c r="S59" s="14" t="str">
        <f>IF(O59&gt;$E$6,"-",IFERROR(S58-P59,"-"))</f>
        <v>-</v>
      </c>
      <c r="U59" s="14">
        <v>199</v>
      </c>
      <c r="V59" s="14" t="str">
        <f t="shared" si="5"/>
        <v>-</v>
      </c>
      <c r="W59" s="14" t="str">
        <f t="shared" si="6"/>
        <v>-</v>
      </c>
      <c r="X59" s="14" t="str">
        <f>IF(U59&gt;$E$6,"-",(W59+V59))</f>
        <v>-</v>
      </c>
      <c r="Y59" s="14" t="str">
        <f>IF(U59&gt;$E$6,"-",IFERROR(Y58-V59,"-"))</f>
        <v>-</v>
      </c>
      <c r="AA59" s="14">
        <v>249</v>
      </c>
      <c r="AB59" s="14" t="str">
        <f t="shared" si="7"/>
        <v>-</v>
      </c>
      <c r="AC59" s="14" t="str">
        <f t="shared" si="8"/>
        <v>-</v>
      </c>
      <c r="AD59" s="14" t="str">
        <f>IF(AA59&gt;$E$6,"-",(AC59+AB59))</f>
        <v>-</v>
      </c>
      <c r="AE59" s="14" t="str">
        <f>IF(AA59&gt;$E$6,"-",IFERROR(AE58-AB59,"-"))</f>
        <v>-</v>
      </c>
    </row>
    <row r="60" spans="3:31" s="7" customFormat="1">
      <c r="C60" s="15">
        <v>50</v>
      </c>
      <c r="D60" s="15">
        <f t="shared" si="9"/>
        <v>166666.66666666666</v>
      </c>
      <c r="E60" s="15">
        <f t="shared" si="10"/>
        <v>24305.555555555555</v>
      </c>
      <c r="F60" s="15">
        <f>IF(C60&gt;$E$6,"-",(E60+D60))</f>
        <v>190972.22222222222</v>
      </c>
      <c r="G60" s="15">
        <f>IF(C60&gt;$E$6,"-",IFERROR(G59-D60,"-"))</f>
        <v>11666666.666666662</v>
      </c>
      <c r="I60" s="15">
        <v>100</v>
      </c>
      <c r="J60" s="15">
        <f t="shared" si="1"/>
        <v>166666.66666666666</v>
      </c>
      <c r="K60" s="15">
        <f t="shared" si="2"/>
        <v>6944.4444444444443</v>
      </c>
      <c r="L60" s="15">
        <f>IF(I60&gt;$E$6,"-",(K60+J60))</f>
        <v>173611.11111111109</v>
      </c>
      <c r="M60" s="15">
        <f>IF(I60&gt;$E$6,"-",IFERROR(M59-J60,"-"))</f>
        <v>3333333.333333334</v>
      </c>
      <c r="O60" s="15">
        <v>150</v>
      </c>
      <c r="P60" s="15" t="str">
        <f t="shared" si="15"/>
        <v>-</v>
      </c>
      <c r="Q60" s="15" t="str">
        <f t="shared" si="16"/>
        <v>-</v>
      </c>
      <c r="R60" s="15" t="str">
        <f>IF(O60&gt;$E$6,"-",(Q60+P60))</f>
        <v>-</v>
      </c>
      <c r="S60" s="15" t="str">
        <f>IF(O60&gt;$E$6,"-",IFERROR(S59-P60,"-"))</f>
        <v>-</v>
      </c>
      <c r="U60" s="15">
        <v>200</v>
      </c>
      <c r="V60" s="15" t="str">
        <f t="shared" si="5"/>
        <v>-</v>
      </c>
      <c r="W60" s="15" t="str">
        <f t="shared" si="6"/>
        <v>-</v>
      </c>
      <c r="X60" s="15" t="str">
        <f>IF(U60&gt;$E$6,"-",(W60+V60))</f>
        <v>-</v>
      </c>
      <c r="Y60" s="15" t="str">
        <f>IF(U60&gt;$E$6,"-",IFERROR(Y59-V60,"-"))</f>
        <v>-</v>
      </c>
      <c r="AA60" s="15">
        <v>250</v>
      </c>
      <c r="AB60" s="15" t="str">
        <f t="shared" si="7"/>
        <v>-</v>
      </c>
      <c r="AC60" s="15" t="str">
        <f t="shared" si="8"/>
        <v>-</v>
      </c>
      <c r="AD60" s="15" t="str">
        <f>IF(AA60&gt;$E$6,"-",(AC60+AB60))</f>
        <v>-</v>
      </c>
      <c r="AE60" s="15" t="str">
        <f>IF(AA60&gt;$E$6,"-",IFERROR(AE59-AB60,"-"))</f>
        <v>-</v>
      </c>
    </row>
  </sheetData>
  <mergeCells count="4">
    <mergeCell ref="C6:D6"/>
    <mergeCell ref="C7:D7"/>
    <mergeCell ref="C4:D4"/>
    <mergeCell ref="C5:D5"/>
  </mergeCells>
  <phoneticPr fontId="2"/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C2:AE60"/>
  <sheetViews>
    <sheetView topLeftCell="S41" workbookViewId="0">
      <selection activeCell="AE60" sqref="C2:AE60"/>
    </sheetView>
  </sheetViews>
  <sheetFormatPr defaultRowHeight="11.25"/>
  <cols>
    <col min="1" max="1" width="2.75" style="4" customWidth="1"/>
    <col min="2" max="2" width="3.25" style="4" customWidth="1"/>
    <col min="3" max="3" width="6" style="4" customWidth="1"/>
    <col min="4" max="7" width="8.625" style="4" customWidth="1"/>
    <col min="8" max="8" width="5.75" style="4" customWidth="1"/>
    <col min="9" max="9" width="6" style="4" bestFit="1" customWidth="1"/>
    <col min="10" max="13" width="8.625" style="4" customWidth="1"/>
    <col min="14" max="14" width="4.75" style="4" customWidth="1"/>
    <col min="15" max="15" width="6" style="4" bestFit="1" customWidth="1"/>
    <col min="16" max="19" width="8.625" style="4" customWidth="1"/>
    <col min="20" max="20" width="4.75" style="4" customWidth="1"/>
    <col min="21" max="21" width="6" style="4" bestFit="1" customWidth="1"/>
    <col min="22" max="25" width="8.625" style="4" customWidth="1"/>
    <col min="26" max="26" width="4.75" style="4" customWidth="1"/>
    <col min="27" max="27" width="6" style="4" bestFit="1" customWidth="1"/>
    <col min="28" max="31" width="8.625" style="4" customWidth="1"/>
    <col min="32" max="16384" width="9" style="4"/>
  </cols>
  <sheetData>
    <row r="2" spans="3:31" ht="17.25">
      <c r="C2" s="2" t="s">
        <v>12</v>
      </c>
    </row>
    <row r="3" spans="3:31">
      <c r="C3" s="5"/>
    </row>
    <row r="4" spans="3:31">
      <c r="C4" s="74" t="str">
        <f>[1]返済条件入力!B6</f>
        <v>借入金額</v>
      </c>
      <c r="D4" s="74"/>
      <c r="E4" s="11">
        <v>12000000</v>
      </c>
    </row>
    <row r="5" spans="3:31">
      <c r="C5" s="74" t="s">
        <v>6</v>
      </c>
      <c r="D5" s="74"/>
      <c r="E5" s="12">
        <v>2.5000000000000001E-2</v>
      </c>
    </row>
    <row r="6" spans="3:31">
      <c r="C6" s="74" t="s">
        <v>3</v>
      </c>
      <c r="D6" s="74"/>
      <c r="E6" s="11">
        <v>60</v>
      </c>
    </row>
    <row r="7" spans="3:31">
      <c r="C7" s="74" t="s">
        <v>7</v>
      </c>
      <c r="D7" s="74"/>
      <c r="E7" s="11">
        <f>PMT(E5/12,E6,E4)*-1</f>
        <v>212968.33926575119</v>
      </c>
    </row>
    <row r="8" spans="3:31">
      <c r="D8" s="6"/>
    </row>
    <row r="10" spans="3:31" s="8" customFormat="1">
      <c r="C10" s="9" t="s">
        <v>4</v>
      </c>
      <c r="D10" s="10" t="s">
        <v>10</v>
      </c>
      <c r="E10" s="10" t="s">
        <v>8</v>
      </c>
      <c r="F10" s="10" t="s">
        <v>9</v>
      </c>
      <c r="G10" s="10" t="s">
        <v>11</v>
      </c>
      <c r="I10" s="9" t="s">
        <v>4</v>
      </c>
      <c r="J10" s="10" t="s">
        <v>10</v>
      </c>
      <c r="K10" s="10" t="s">
        <v>8</v>
      </c>
      <c r="L10" s="10" t="s">
        <v>9</v>
      </c>
      <c r="M10" s="10" t="s">
        <v>11</v>
      </c>
      <c r="O10" s="9" t="s">
        <v>4</v>
      </c>
      <c r="P10" s="10" t="s">
        <v>10</v>
      </c>
      <c r="Q10" s="10" t="s">
        <v>8</v>
      </c>
      <c r="R10" s="10" t="s">
        <v>9</v>
      </c>
      <c r="S10" s="10" t="s">
        <v>11</v>
      </c>
      <c r="U10" s="9" t="s">
        <v>4</v>
      </c>
      <c r="V10" s="10" t="s">
        <v>10</v>
      </c>
      <c r="W10" s="10" t="s">
        <v>8</v>
      </c>
      <c r="X10" s="10" t="s">
        <v>9</v>
      </c>
      <c r="Y10" s="10" t="s">
        <v>11</v>
      </c>
      <c r="AA10" s="9" t="s">
        <v>4</v>
      </c>
      <c r="AB10" s="10" t="s">
        <v>10</v>
      </c>
      <c r="AC10" s="10" t="s">
        <v>8</v>
      </c>
      <c r="AD10" s="10" t="s">
        <v>9</v>
      </c>
      <c r="AE10" s="10" t="s">
        <v>11</v>
      </c>
    </row>
    <row r="11" spans="3:31" s="7" customFormat="1">
      <c r="C11" s="13">
        <v>1</v>
      </c>
      <c r="D11" s="13">
        <f>IFERROR(PPMT($E$5/12,C11,$E$6,$E$4)*-1,"-")</f>
        <v>187968.33926575119</v>
      </c>
      <c r="E11" s="13">
        <f>IFERROR(F11-D11,"-")</f>
        <v>25000</v>
      </c>
      <c r="F11" s="13">
        <f>IF(($E$6&lt;C11),"-",$E$7)</f>
        <v>212968.33926575119</v>
      </c>
      <c r="G11" s="13">
        <f>IFERROR(E4-D11,"-")</f>
        <v>11812031.660734249</v>
      </c>
      <c r="I11" s="13">
        <v>51</v>
      </c>
      <c r="J11" s="13">
        <f>IFERROR(PPMT($E$5/12,I11,$E$6,$E$4)*-1,"-")</f>
        <v>208581.91685587351</v>
      </c>
      <c r="K11" s="13">
        <f>IFERROR(L11-J11,"-")</f>
        <v>4386.4224098776758</v>
      </c>
      <c r="L11" s="13">
        <f>IF(($E$6&lt;I11),"-",$E$7)</f>
        <v>212968.33926575119</v>
      </c>
      <c r="M11" s="13">
        <f>IFERROR(G60-J11,"-")</f>
        <v>1896900.8398860218</v>
      </c>
      <c r="O11" s="13">
        <v>101</v>
      </c>
      <c r="P11" s="13" t="str">
        <f>IFERROR(PPMT($E$5/12,O11,$E$6,$E$4)*-1,"-")</f>
        <v>-</v>
      </c>
      <c r="Q11" s="13" t="str">
        <f>IFERROR(R11-P11,"-")</f>
        <v>-</v>
      </c>
      <c r="R11" s="13" t="str">
        <f>IF(($E$6&lt;O11),"-",$E$7)</f>
        <v>-</v>
      </c>
      <c r="S11" s="13" t="str">
        <f>IFERROR(M60-P11,"-")</f>
        <v>-</v>
      </c>
      <c r="U11" s="13">
        <v>151</v>
      </c>
      <c r="V11" s="13" t="str">
        <f>IFERROR(PPMT($E$5/12,U11,$E$6,$E$4)*-1,"-")</f>
        <v>-</v>
      </c>
      <c r="W11" s="13" t="str">
        <f>IFERROR(X11-V11,"-")</f>
        <v>-</v>
      </c>
      <c r="X11" s="13" t="str">
        <f>IF(($E$6&lt;U11),"-",$E$7)</f>
        <v>-</v>
      </c>
      <c r="Y11" s="13" t="str">
        <f>IFERROR(S60-V11,"-")</f>
        <v>-</v>
      </c>
      <c r="AA11" s="13">
        <v>201</v>
      </c>
      <c r="AB11" s="13" t="str">
        <f>IFERROR(PPMT($E$5/12,AA11,$E$6,$E$4)*-1,"-")</f>
        <v>-</v>
      </c>
      <c r="AC11" s="13" t="str">
        <f>IFERROR(AD11-AB11,"-")</f>
        <v>-</v>
      </c>
      <c r="AD11" s="13" t="str">
        <f>IF(($E$6&lt;AA11),"-",$E$7)</f>
        <v>-</v>
      </c>
      <c r="AE11" s="13" t="str">
        <f>IFERROR(Y60-AB11,"-")</f>
        <v>-</v>
      </c>
    </row>
    <row r="12" spans="3:31" s="7" customFormat="1">
      <c r="C12" s="14">
        <v>2</v>
      </c>
      <c r="D12" s="14">
        <f>IFERROR(PPMT($E$5/12,C12,$E$6,$E$4)*-1,"-")</f>
        <v>188359.93997255486</v>
      </c>
      <c r="E12" s="14">
        <f>IFERROR(F12-D12,"-")</f>
        <v>24608.399293196329</v>
      </c>
      <c r="F12" s="14">
        <f>IF(($E$6&lt;C12),"-",$E$7)</f>
        <v>212968.33926575119</v>
      </c>
      <c r="G12" s="14">
        <f>IFERROR(G11-D12,"-")</f>
        <v>11623671.720761694</v>
      </c>
      <c r="I12" s="14">
        <v>52</v>
      </c>
      <c r="J12" s="14">
        <f>IFERROR(PPMT($E$5/12,I12,$E$6,$E$4)*-1,"-")</f>
        <v>209016.4625159899</v>
      </c>
      <c r="K12" s="14">
        <f>IFERROR(L12-J12,"-")</f>
        <v>3951.8767497612862</v>
      </c>
      <c r="L12" s="14">
        <f>IF(($E$6&lt;I12),"-",$E$7)</f>
        <v>212968.33926575119</v>
      </c>
      <c r="M12" s="14">
        <f>IFERROR(M11-J12,"-")</f>
        <v>1687884.377370032</v>
      </c>
      <c r="O12" s="14">
        <v>102</v>
      </c>
      <c r="P12" s="14" t="str">
        <f t="shared" ref="P12:P60" si="0">IFERROR(PPMT($E$5/12,O12,$E$6,$E$4)*-1,"-")</f>
        <v>-</v>
      </c>
      <c r="Q12" s="14" t="str">
        <f>IFERROR(R12-P12,"-")</f>
        <v>-</v>
      </c>
      <c r="R12" s="14" t="str">
        <f>IF(($E$6&lt;O12),"-",$E$7)</f>
        <v>-</v>
      </c>
      <c r="S12" s="14" t="str">
        <f>IFERROR(S11-P12,"-")</f>
        <v>-</v>
      </c>
      <c r="U12" s="14">
        <v>152</v>
      </c>
      <c r="V12" s="14" t="str">
        <f t="shared" ref="V12:V60" si="1">IFERROR(PPMT($E$5/12,U12,$E$6,$E$4)*-1,"-")</f>
        <v>-</v>
      </c>
      <c r="W12" s="14" t="str">
        <f>IFERROR(X12-V12,"-")</f>
        <v>-</v>
      </c>
      <c r="X12" s="14" t="str">
        <f>IF(($E$6&lt;U12),"-",$E$7)</f>
        <v>-</v>
      </c>
      <c r="Y12" s="14" t="str">
        <f>IFERROR(Y11-V12,"-")</f>
        <v>-</v>
      </c>
      <c r="AA12" s="14">
        <v>202</v>
      </c>
      <c r="AB12" s="14" t="str">
        <f t="shared" ref="AB12:AB60" si="2">IFERROR(PPMT($E$5/12,AA12,$E$6,$E$4)*-1,"-")</f>
        <v>-</v>
      </c>
      <c r="AC12" s="14" t="str">
        <f>IFERROR(AD12-AB12,"-")</f>
        <v>-</v>
      </c>
      <c r="AD12" s="14" t="str">
        <f>IF(($E$6&lt;AA12),"-",$E$7)</f>
        <v>-</v>
      </c>
      <c r="AE12" s="14" t="str">
        <f>IFERROR(AE11-AB12,"-")</f>
        <v>-</v>
      </c>
    </row>
    <row r="13" spans="3:31" s="7" customFormat="1">
      <c r="C13" s="14">
        <v>3</v>
      </c>
      <c r="D13" s="14">
        <f t="shared" ref="D13:D60" si="3">IFERROR(PPMT($E$5/12,C13,$E$6,$E$4)*-1,"-")</f>
        <v>188752.35651416436</v>
      </c>
      <c r="E13" s="14">
        <f>IFERROR(F13-D13,"-")</f>
        <v>24215.982751586824</v>
      </c>
      <c r="F13" s="14">
        <f>IF(($E$6&lt;C13),"-",$E$7)</f>
        <v>212968.33926575119</v>
      </c>
      <c r="G13" s="14">
        <f>IFERROR(G12-D13,"-")</f>
        <v>11434919.364247529</v>
      </c>
      <c r="I13" s="14">
        <v>53</v>
      </c>
      <c r="J13" s="14">
        <f t="shared" ref="J13:J60" si="4">IFERROR(PPMT($E$5/12,I13,$E$6,$E$4)*-1,"-")</f>
        <v>209451.91347956492</v>
      </c>
      <c r="K13" s="14">
        <f>IFERROR(L13-J13,"-")</f>
        <v>3516.4257861862716</v>
      </c>
      <c r="L13" s="14">
        <f>IF(($E$6&lt;I13),"-",$E$7)</f>
        <v>212968.33926575119</v>
      </c>
      <c r="M13" s="14">
        <f>IFERROR(M12-J13,"-")</f>
        <v>1478432.4638904671</v>
      </c>
      <c r="O13" s="14">
        <v>103</v>
      </c>
      <c r="P13" s="14" t="str">
        <f t="shared" si="0"/>
        <v>-</v>
      </c>
      <c r="Q13" s="14" t="str">
        <f>IFERROR(R13-P13,"-")</f>
        <v>-</v>
      </c>
      <c r="R13" s="14" t="str">
        <f>IF(($E$6&lt;O13),"-",$E$7)</f>
        <v>-</v>
      </c>
      <c r="S13" s="14" t="str">
        <f>IFERROR(S12-P13,"-")</f>
        <v>-</v>
      </c>
      <c r="U13" s="14">
        <v>153</v>
      </c>
      <c r="V13" s="14" t="str">
        <f t="shared" si="1"/>
        <v>-</v>
      </c>
      <c r="W13" s="14" t="str">
        <f>IFERROR(X13-V13,"-")</f>
        <v>-</v>
      </c>
      <c r="X13" s="14" t="str">
        <f>IF(($E$6&lt;U13),"-",$E$7)</f>
        <v>-</v>
      </c>
      <c r="Y13" s="14" t="str">
        <f>IFERROR(Y12-V13,"-")</f>
        <v>-</v>
      </c>
      <c r="AA13" s="14">
        <v>203</v>
      </c>
      <c r="AB13" s="14" t="str">
        <f t="shared" si="2"/>
        <v>-</v>
      </c>
      <c r="AC13" s="14" t="str">
        <f>IFERROR(AD13-AB13,"-")</f>
        <v>-</v>
      </c>
      <c r="AD13" s="14" t="str">
        <f>IF(($E$6&lt;AA13),"-",$E$7)</f>
        <v>-</v>
      </c>
      <c r="AE13" s="14" t="str">
        <f>IFERROR(AE12-AB13,"-")</f>
        <v>-</v>
      </c>
    </row>
    <row r="14" spans="3:31" s="7" customFormat="1">
      <c r="C14" s="14">
        <v>4</v>
      </c>
      <c r="D14" s="14">
        <f t="shared" si="3"/>
        <v>189145.59059023557</v>
      </c>
      <c r="E14" s="14">
        <f>IFERROR(F14-D14,"-")</f>
        <v>23822.748675515613</v>
      </c>
      <c r="F14" s="14">
        <f>IF(($E$6&lt;C14),"-",$E$7)</f>
        <v>212968.33926575119</v>
      </c>
      <c r="G14" s="14">
        <f>IFERROR(G13-D14,"-")</f>
        <v>11245773.773657294</v>
      </c>
      <c r="I14" s="14">
        <v>54</v>
      </c>
      <c r="J14" s="14">
        <f t="shared" si="4"/>
        <v>209888.2716326474</v>
      </c>
      <c r="K14" s="14">
        <f>IFERROR(L14-J14,"-")</f>
        <v>3080.067633103783</v>
      </c>
      <c r="L14" s="14">
        <f>IF(($E$6&lt;I14),"-",$E$7)</f>
        <v>212968.33926575119</v>
      </c>
      <c r="M14" s="14">
        <f>IFERROR(M13-J14,"-")</f>
        <v>1268544.1922578197</v>
      </c>
      <c r="O14" s="14">
        <v>104</v>
      </c>
      <c r="P14" s="14" t="str">
        <f t="shared" si="0"/>
        <v>-</v>
      </c>
      <c r="Q14" s="14" t="str">
        <f>IFERROR(R14-P14,"-")</f>
        <v>-</v>
      </c>
      <c r="R14" s="14" t="str">
        <f>IF(($E$6&lt;O14),"-",$E$7)</f>
        <v>-</v>
      </c>
      <c r="S14" s="14" t="str">
        <f>IFERROR(S13-P14,"-")</f>
        <v>-</v>
      </c>
      <c r="U14" s="14">
        <v>154</v>
      </c>
      <c r="V14" s="14" t="str">
        <f t="shared" si="1"/>
        <v>-</v>
      </c>
      <c r="W14" s="14" t="str">
        <f>IFERROR(X14-V14,"-")</f>
        <v>-</v>
      </c>
      <c r="X14" s="14" t="str">
        <f>IF(($E$6&lt;U14),"-",$E$7)</f>
        <v>-</v>
      </c>
      <c r="Y14" s="14" t="str">
        <f>IFERROR(Y13-V14,"-")</f>
        <v>-</v>
      </c>
      <c r="AA14" s="14">
        <v>204</v>
      </c>
      <c r="AB14" s="14" t="str">
        <f t="shared" si="2"/>
        <v>-</v>
      </c>
      <c r="AC14" s="14" t="str">
        <f>IFERROR(AD14-AB14,"-")</f>
        <v>-</v>
      </c>
      <c r="AD14" s="14" t="str">
        <f>IF(($E$6&lt;AA14),"-",$E$7)</f>
        <v>-</v>
      </c>
      <c r="AE14" s="14" t="str">
        <f>IFERROR(AE13-AB14,"-")</f>
        <v>-</v>
      </c>
    </row>
    <row r="15" spans="3:31" s="7" customFormat="1">
      <c r="C15" s="14">
        <v>5</v>
      </c>
      <c r="D15" s="14">
        <f t="shared" si="3"/>
        <v>189539.64390396525</v>
      </c>
      <c r="E15" s="14">
        <f>IFERROR(F15-D15,"-")</f>
        <v>23428.69536178594</v>
      </c>
      <c r="F15" s="14">
        <f>IF(($E$6&lt;C15),"-",$E$7)</f>
        <v>212968.33926575119</v>
      </c>
      <c r="G15" s="14">
        <f>IFERROR(G14-D15,"-")</f>
        <v>11056234.129753329</v>
      </c>
      <c r="I15" s="14">
        <v>55</v>
      </c>
      <c r="J15" s="14">
        <f t="shared" si="4"/>
        <v>210325.53886521544</v>
      </c>
      <c r="K15" s="14">
        <f>IFERROR(L15-J15,"-")</f>
        <v>2642.8004005357507</v>
      </c>
      <c r="L15" s="14">
        <f>IF(($E$6&lt;I15),"-",$E$7)</f>
        <v>212968.33926575119</v>
      </c>
      <c r="M15" s="14">
        <f>IFERROR(M14-J15,"-")</f>
        <v>1058218.6533926043</v>
      </c>
      <c r="O15" s="14">
        <v>105</v>
      </c>
      <c r="P15" s="14" t="str">
        <f t="shared" si="0"/>
        <v>-</v>
      </c>
      <c r="Q15" s="14" t="str">
        <f>IFERROR(R15-P15,"-")</f>
        <v>-</v>
      </c>
      <c r="R15" s="14" t="str">
        <f>IF(($E$6&lt;O15),"-",$E$7)</f>
        <v>-</v>
      </c>
      <c r="S15" s="14" t="str">
        <f>IFERROR(S14-P15,"-")</f>
        <v>-</v>
      </c>
      <c r="U15" s="14">
        <v>155</v>
      </c>
      <c r="V15" s="14" t="str">
        <f t="shared" si="1"/>
        <v>-</v>
      </c>
      <c r="W15" s="14" t="str">
        <f>IFERROR(X15-V15,"-")</f>
        <v>-</v>
      </c>
      <c r="X15" s="14" t="str">
        <f>IF(($E$6&lt;U15),"-",$E$7)</f>
        <v>-</v>
      </c>
      <c r="Y15" s="14" t="str">
        <f>IFERROR(Y14-V15,"-")</f>
        <v>-</v>
      </c>
      <c r="AA15" s="14">
        <v>205</v>
      </c>
      <c r="AB15" s="14" t="str">
        <f t="shared" si="2"/>
        <v>-</v>
      </c>
      <c r="AC15" s="14" t="str">
        <f>IFERROR(AD15-AB15,"-")</f>
        <v>-</v>
      </c>
      <c r="AD15" s="14" t="str">
        <f>IF(($E$6&lt;AA15),"-",$E$7)</f>
        <v>-</v>
      </c>
      <c r="AE15" s="14" t="str">
        <f>IFERROR(AE14-AB15,"-")</f>
        <v>-</v>
      </c>
    </row>
    <row r="16" spans="3:31" s="7" customFormat="1">
      <c r="C16" s="14">
        <v>6</v>
      </c>
      <c r="D16" s="14">
        <f t="shared" si="3"/>
        <v>189934.51816209854</v>
      </c>
      <c r="E16" s="14">
        <f>IFERROR(F16-D16,"-")</f>
        <v>23033.821103652648</v>
      </c>
      <c r="F16" s="14">
        <f>IF(($E$6&lt;C16),"-",$E$7)</f>
        <v>212968.33926575119</v>
      </c>
      <c r="G16" s="14">
        <f>IFERROR(G15-D16,"-")</f>
        <v>10866299.611591231</v>
      </c>
      <c r="I16" s="14">
        <v>56</v>
      </c>
      <c r="J16" s="14">
        <f t="shared" si="4"/>
        <v>210763.71707118466</v>
      </c>
      <c r="K16" s="14">
        <f>IFERROR(L16-J16,"-")</f>
        <v>2204.6221945665311</v>
      </c>
      <c r="L16" s="14">
        <f>IF(($E$6&lt;I16),"-",$E$7)</f>
        <v>212968.33926575119</v>
      </c>
      <c r="M16" s="14">
        <f>IFERROR(M15-J16,"-")</f>
        <v>847454.93632141966</v>
      </c>
      <c r="O16" s="14">
        <v>106</v>
      </c>
      <c r="P16" s="14" t="str">
        <f t="shared" si="0"/>
        <v>-</v>
      </c>
      <c r="Q16" s="14" t="str">
        <f>IFERROR(R16-P16,"-")</f>
        <v>-</v>
      </c>
      <c r="R16" s="14" t="str">
        <f>IF(($E$6&lt;O16),"-",$E$7)</f>
        <v>-</v>
      </c>
      <c r="S16" s="14" t="str">
        <f>IFERROR(S15-P16,"-")</f>
        <v>-</v>
      </c>
      <c r="U16" s="14">
        <v>156</v>
      </c>
      <c r="V16" s="14" t="str">
        <f t="shared" si="1"/>
        <v>-</v>
      </c>
      <c r="W16" s="14" t="str">
        <f>IFERROR(X16-V16,"-")</f>
        <v>-</v>
      </c>
      <c r="X16" s="14" t="str">
        <f>IF(($E$6&lt;U16),"-",$E$7)</f>
        <v>-</v>
      </c>
      <c r="Y16" s="14" t="str">
        <f>IFERROR(Y15-V16,"-")</f>
        <v>-</v>
      </c>
      <c r="AA16" s="14">
        <v>206</v>
      </c>
      <c r="AB16" s="14" t="str">
        <f t="shared" si="2"/>
        <v>-</v>
      </c>
      <c r="AC16" s="14" t="str">
        <f>IFERROR(AD16-AB16,"-")</f>
        <v>-</v>
      </c>
      <c r="AD16" s="14" t="str">
        <f>IF(($E$6&lt;AA16),"-",$E$7)</f>
        <v>-</v>
      </c>
      <c r="AE16" s="14" t="str">
        <f>IFERROR(AE15-AB16,"-")</f>
        <v>-</v>
      </c>
    </row>
    <row r="17" spans="3:31" s="7" customFormat="1">
      <c r="C17" s="14">
        <v>7</v>
      </c>
      <c r="D17" s="14">
        <f t="shared" si="3"/>
        <v>190330.21507493625</v>
      </c>
      <c r="E17" s="14">
        <f>IFERROR(F17-D17,"-")</f>
        <v>22638.124190814939</v>
      </c>
      <c r="F17" s="14">
        <f>IF(($E$6&lt;C17),"-",$E$7)</f>
        <v>212968.33926575119</v>
      </c>
      <c r="G17" s="14">
        <f>IFERROR(G16-D17,"-")</f>
        <v>10675969.396516295</v>
      </c>
      <c r="I17" s="14">
        <v>57</v>
      </c>
      <c r="J17" s="14">
        <f t="shared" si="4"/>
        <v>211202.80814841631</v>
      </c>
      <c r="K17" s="14">
        <f>IFERROR(L17-J17,"-")</f>
        <v>1765.5311173348746</v>
      </c>
      <c r="L17" s="14">
        <f>IF(($E$6&lt;I17),"-",$E$7)</f>
        <v>212968.33926575119</v>
      </c>
      <c r="M17" s="14">
        <f>IFERROR(M16-J17,"-")</f>
        <v>636252.12817300332</v>
      </c>
      <c r="O17" s="14">
        <v>107</v>
      </c>
      <c r="P17" s="14" t="str">
        <f t="shared" si="0"/>
        <v>-</v>
      </c>
      <c r="Q17" s="14" t="str">
        <f>IFERROR(R17-P17,"-")</f>
        <v>-</v>
      </c>
      <c r="R17" s="14" t="str">
        <f>IF(($E$6&lt;O17),"-",$E$7)</f>
        <v>-</v>
      </c>
      <c r="S17" s="14" t="str">
        <f>IFERROR(S16-P17,"-")</f>
        <v>-</v>
      </c>
      <c r="U17" s="14">
        <v>157</v>
      </c>
      <c r="V17" s="14" t="str">
        <f t="shared" si="1"/>
        <v>-</v>
      </c>
      <c r="W17" s="14" t="str">
        <f>IFERROR(X17-V17,"-")</f>
        <v>-</v>
      </c>
      <c r="X17" s="14" t="str">
        <f>IF(($E$6&lt;U17),"-",$E$7)</f>
        <v>-</v>
      </c>
      <c r="Y17" s="14" t="str">
        <f>IFERROR(Y16-V17,"-")</f>
        <v>-</v>
      </c>
      <c r="AA17" s="14">
        <v>207</v>
      </c>
      <c r="AB17" s="14" t="str">
        <f t="shared" si="2"/>
        <v>-</v>
      </c>
      <c r="AC17" s="14" t="str">
        <f>IFERROR(AD17-AB17,"-")</f>
        <v>-</v>
      </c>
      <c r="AD17" s="14" t="str">
        <f>IF(($E$6&lt;AA17),"-",$E$7)</f>
        <v>-</v>
      </c>
      <c r="AE17" s="14" t="str">
        <f>IFERROR(AE16-AB17,"-")</f>
        <v>-</v>
      </c>
    </row>
    <row r="18" spans="3:31" s="7" customFormat="1">
      <c r="C18" s="14">
        <v>8</v>
      </c>
      <c r="D18" s="14">
        <f t="shared" si="3"/>
        <v>190726.73635634239</v>
      </c>
      <c r="E18" s="14">
        <f>IFERROR(F18-D18,"-")</f>
        <v>22241.602909408801</v>
      </c>
      <c r="F18" s="14">
        <f>IF(($E$6&lt;C18),"-",$E$7)</f>
        <v>212968.33926575119</v>
      </c>
      <c r="G18" s="14">
        <f>IFERROR(G17-D18,"-")</f>
        <v>10485242.660159953</v>
      </c>
      <c r="I18" s="14">
        <v>58</v>
      </c>
      <c r="J18" s="14">
        <f t="shared" si="4"/>
        <v>211642.8139987255</v>
      </c>
      <c r="K18" s="14">
        <f>IFERROR(L18-J18,"-")</f>
        <v>1325.5252670256887</v>
      </c>
      <c r="L18" s="14">
        <f>IF(($E$6&lt;I18),"-",$E$7)</f>
        <v>212968.33926575119</v>
      </c>
      <c r="M18" s="14">
        <f>IFERROR(M17-J18,"-")</f>
        <v>424609.31417427782</v>
      </c>
      <c r="O18" s="14">
        <v>108</v>
      </c>
      <c r="P18" s="14" t="str">
        <f t="shared" si="0"/>
        <v>-</v>
      </c>
      <c r="Q18" s="14" t="str">
        <f>IFERROR(R18-P18,"-")</f>
        <v>-</v>
      </c>
      <c r="R18" s="14" t="str">
        <f>IF(($E$6&lt;O18),"-",$E$7)</f>
        <v>-</v>
      </c>
      <c r="S18" s="14" t="str">
        <f>IFERROR(S17-P18,"-")</f>
        <v>-</v>
      </c>
      <c r="U18" s="14">
        <v>158</v>
      </c>
      <c r="V18" s="14" t="str">
        <f t="shared" si="1"/>
        <v>-</v>
      </c>
      <c r="W18" s="14" t="str">
        <f>IFERROR(X18-V18,"-")</f>
        <v>-</v>
      </c>
      <c r="X18" s="14" t="str">
        <f>IF(($E$6&lt;U18),"-",$E$7)</f>
        <v>-</v>
      </c>
      <c r="Y18" s="14" t="str">
        <f>IFERROR(Y17-V18,"-")</f>
        <v>-</v>
      </c>
      <c r="AA18" s="14">
        <v>208</v>
      </c>
      <c r="AB18" s="14" t="str">
        <f t="shared" si="2"/>
        <v>-</v>
      </c>
      <c r="AC18" s="14" t="str">
        <f>IFERROR(AD18-AB18,"-")</f>
        <v>-</v>
      </c>
      <c r="AD18" s="14" t="str">
        <f>IF(($E$6&lt;AA18),"-",$E$7)</f>
        <v>-</v>
      </c>
      <c r="AE18" s="14" t="str">
        <f>IFERROR(AE17-AB18,"-")</f>
        <v>-</v>
      </c>
    </row>
    <row r="19" spans="3:31" s="7" customFormat="1">
      <c r="C19" s="14">
        <v>9</v>
      </c>
      <c r="D19" s="14">
        <f t="shared" si="3"/>
        <v>191124.08372375148</v>
      </c>
      <c r="E19" s="14">
        <f>IFERROR(F19-D19,"-")</f>
        <v>21844.255541999708</v>
      </c>
      <c r="F19" s="14">
        <f>IF(($E$6&lt;C19),"-",$E$7)</f>
        <v>212968.33926575119</v>
      </c>
      <c r="G19" s="14">
        <f>IFERROR(G18-D19,"-")</f>
        <v>10294118.576436201</v>
      </c>
      <c r="I19" s="14">
        <v>59</v>
      </c>
      <c r="J19" s="14">
        <f t="shared" si="4"/>
        <v>212083.73652788956</v>
      </c>
      <c r="K19" s="14">
        <f>IFERROR(L19-J19,"-")</f>
        <v>884.60273786162725</v>
      </c>
      <c r="L19" s="14">
        <f>IF(($E$6&lt;I19),"-",$E$7)</f>
        <v>212968.33926575119</v>
      </c>
      <c r="M19" s="14">
        <f>IFERROR(M18-J19,"-")</f>
        <v>212525.57764638826</v>
      </c>
      <c r="O19" s="14">
        <v>109</v>
      </c>
      <c r="P19" s="14" t="str">
        <f t="shared" si="0"/>
        <v>-</v>
      </c>
      <c r="Q19" s="14" t="str">
        <f>IFERROR(R19-P19,"-")</f>
        <v>-</v>
      </c>
      <c r="R19" s="14" t="str">
        <f>IF(($E$6&lt;O19),"-",$E$7)</f>
        <v>-</v>
      </c>
      <c r="S19" s="14" t="str">
        <f>IFERROR(S18-P19,"-")</f>
        <v>-</v>
      </c>
      <c r="U19" s="14">
        <v>159</v>
      </c>
      <c r="V19" s="14" t="str">
        <f t="shared" si="1"/>
        <v>-</v>
      </c>
      <c r="W19" s="14" t="str">
        <f>IFERROR(X19-V19,"-")</f>
        <v>-</v>
      </c>
      <c r="X19" s="14" t="str">
        <f>IF(($E$6&lt;U19),"-",$E$7)</f>
        <v>-</v>
      </c>
      <c r="Y19" s="14" t="str">
        <f>IFERROR(Y18-V19,"-")</f>
        <v>-</v>
      </c>
      <c r="AA19" s="14">
        <v>209</v>
      </c>
      <c r="AB19" s="14" t="str">
        <f t="shared" si="2"/>
        <v>-</v>
      </c>
      <c r="AC19" s="14" t="str">
        <f>IFERROR(AD19-AB19,"-")</f>
        <v>-</v>
      </c>
      <c r="AD19" s="14" t="str">
        <f>IF(($E$6&lt;AA19),"-",$E$7)</f>
        <v>-</v>
      </c>
      <c r="AE19" s="14" t="str">
        <f>IFERROR(AE18-AB19,"-")</f>
        <v>-</v>
      </c>
    </row>
    <row r="20" spans="3:31" s="7" customFormat="1">
      <c r="C20" s="14">
        <v>10</v>
      </c>
      <c r="D20" s="14">
        <f t="shared" si="3"/>
        <v>191522.25889817599</v>
      </c>
      <c r="E20" s="14">
        <f>IFERROR(F20-D20,"-")</f>
        <v>21446.080367575196</v>
      </c>
      <c r="F20" s="14">
        <f>IF(($E$6&lt;C20),"-",$E$7)</f>
        <v>212968.33926575119</v>
      </c>
      <c r="G20" s="14">
        <f>IFERROR(G19-D20,"-")</f>
        <v>10102596.317538025</v>
      </c>
      <c r="I20" s="14">
        <v>60</v>
      </c>
      <c r="J20" s="14">
        <f t="shared" si="4"/>
        <v>212525.57764565607</v>
      </c>
      <c r="K20" s="14">
        <f>IFERROR(L20-J20,"-")</f>
        <v>442.76162009511609</v>
      </c>
      <c r="L20" s="14">
        <f>IF(($E$6&lt;I20),"-",$E$7)</f>
        <v>212968.33926575119</v>
      </c>
      <c r="M20" s="14">
        <f>IFERROR(M19-J20,"-")</f>
        <v>7.3219416663050652E-7</v>
      </c>
      <c r="O20" s="14">
        <v>110</v>
      </c>
      <c r="P20" s="14" t="str">
        <f t="shared" si="0"/>
        <v>-</v>
      </c>
      <c r="Q20" s="14" t="str">
        <f>IFERROR(R20-P20,"-")</f>
        <v>-</v>
      </c>
      <c r="R20" s="14" t="str">
        <f>IF(($E$6&lt;O20),"-",$E$7)</f>
        <v>-</v>
      </c>
      <c r="S20" s="14" t="str">
        <f>IFERROR(S19-P20,"-")</f>
        <v>-</v>
      </c>
      <c r="U20" s="14">
        <v>160</v>
      </c>
      <c r="V20" s="14" t="str">
        <f t="shared" si="1"/>
        <v>-</v>
      </c>
      <c r="W20" s="14" t="str">
        <f>IFERROR(X20-V20,"-")</f>
        <v>-</v>
      </c>
      <c r="X20" s="14" t="str">
        <f>IF(($E$6&lt;U20),"-",$E$7)</f>
        <v>-</v>
      </c>
      <c r="Y20" s="14" t="str">
        <f>IFERROR(Y19-V20,"-")</f>
        <v>-</v>
      </c>
      <c r="AA20" s="14">
        <v>210</v>
      </c>
      <c r="AB20" s="14" t="str">
        <f t="shared" si="2"/>
        <v>-</v>
      </c>
      <c r="AC20" s="14" t="str">
        <f>IFERROR(AD20-AB20,"-")</f>
        <v>-</v>
      </c>
      <c r="AD20" s="14" t="str">
        <f>IF(($E$6&lt;AA20),"-",$E$7)</f>
        <v>-</v>
      </c>
      <c r="AE20" s="14" t="str">
        <f>IFERROR(AE19-AB20,"-")</f>
        <v>-</v>
      </c>
    </row>
    <row r="21" spans="3:31" s="7" customFormat="1">
      <c r="C21" s="14">
        <v>11</v>
      </c>
      <c r="D21" s="14">
        <f t="shared" si="3"/>
        <v>191921.26360421389</v>
      </c>
      <c r="E21" s="14">
        <f>IFERROR(F21-D21,"-")</f>
        <v>21047.075661537296</v>
      </c>
      <c r="F21" s="14">
        <f>IF(($E$6&lt;C21),"-",$E$7)</f>
        <v>212968.33926575119</v>
      </c>
      <c r="G21" s="14">
        <f>IFERROR(G20-D21,"-")</f>
        <v>9910675.0539338104</v>
      </c>
      <c r="I21" s="14">
        <v>61</v>
      </c>
      <c r="J21" s="14" t="str">
        <f t="shared" si="4"/>
        <v>-</v>
      </c>
      <c r="K21" s="14" t="str">
        <f>IFERROR(L21-J21,"-")</f>
        <v>-</v>
      </c>
      <c r="L21" s="14" t="str">
        <f>IF(($E$6&lt;I21),"-",$E$7)</f>
        <v>-</v>
      </c>
      <c r="M21" s="14" t="str">
        <f>IFERROR(M20-J21,"-")</f>
        <v>-</v>
      </c>
      <c r="O21" s="14">
        <v>111</v>
      </c>
      <c r="P21" s="14" t="str">
        <f t="shared" si="0"/>
        <v>-</v>
      </c>
      <c r="Q21" s="14" t="str">
        <f>IFERROR(R21-P21,"-")</f>
        <v>-</v>
      </c>
      <c r="R21" s="14" t="str">
        <f>IF(($E$6&lt;O21),"-",$E$7)</f>
        <v>-</v>
      </c>
      <c r="S21" s="14" t="str">
        <f>IFERROR(S20-P21,"-")</f>
        <v>-</v>
      </c>
      <c r="U21" s="14">
        <v>161</v>
      </c>
      <c r="V21" s="14" t="str">
        <f t="shared" si="1"/>
        <v>-</v>
      </c>
      <c r="W21" s="14" t="str">
        <f>IFERROR(X21-V21,"-")</f>
        <v>-</v>
      </c>
      <c r="X21" s="14" t="str">
        <f>IF(($E$6&lt;U21),"-",$E$7)</f>
        <v>-</v>
      </c>
      <c r="Y21" s="14" t="str">
        <f>IFERROR(Y20-V21,"-")</f>
        <v>-</v>
      </c>
      <c r="AA21" s="14">
        <v>211</v>
      </c>
      <c r="AB21" s="14" t="str">
        <f t="shared" si="2"/>
        <v>-</v>
      </c>
      <c r="AC21" s="14" t="str">
        <f>IFERROR(AD21-AB21,"-")</f>
        <v>-</v>
      </c>
      <c r="AD21" s="14" t="str">
        <f>IF(($E$6&lt;AA21),"-",$E$7)</f>
        <v>-</v>
      </c>
      <c r="AE21" s="14" t="str">
        <f>IFERROR(AE20-AB21,"-")</f>
        <v>-</v>
      </c>
    </row>
    <row r="22" spans="3:31" s="7" customFormat="1">
      <c r="C22" s="14">
        <v>12</v>
      </c>
      <c r="D22" s="14">
        <f t="shared" si="3"/>
        <v>192321.09957005602</v>
      </c>
      <c r="E22" s="14">
        <f>IFERROR(F22-D22,"-")</f>
        <v>20647.239695695171</v>
      </c>
      <c r="F22" s="14">
        <f>IF(($E$6&lt;C22),"-",$E$7)</f>
        <v>212968.33926575119</v>
      </c>
      <c r="G22" s="14">
        <f>IFERROR(G21-D22,"-")</f>
        <v>9718353.954363754</v>
      </c>
      <c r="I22" s="14">
        <v>62</v>
      </c>
      <c r="J22" s="14" t="str">
        <f t="shared" si="4"/>
        <v>-</v>
      </c>
      <c r="K22" s="14" t="str">
        <f>IFERROR(L22-J22,"-")</f>
        <v>-</v>
      </c>
      <c r="L22" s="14" t="str">
        <f>IF(($E$6&lt;I22),"-",$E$7)</f>
        <v>-</v>
      </c>
      <c r="M22" s="14" t="str">
        <f>IFERROR(M21-J22,"-")</f>
        <v>-</v>
      </c>
      <c r="O22" s="14">
        <v>112</v>
      </c>
      <c r="P22" s="14" t="str">
        <f t="shared" si="0"/>
        <v>-</v>
      </c>
      <c r="Q22" s="14" t="str">
        <f>IFERROR(R22-P22,"-")</f>
        <v>-</v>
      </c>
      <c r="R22" s="14" t="str">
        <f>IF(($E$6&lt;O22),"-",$E$7)</f>
        <v>-</v>
      </c>
      <c r="S22" s="14" t="str">
        <f>IFERROR(S21-P22,"-")</f>
        <v>-</v>
      </c>
      <c r="U22" s="14">
        <v>162</v>
      </c>
      <c r="V22" s="14" t="str">
        <f t="shared" si="1"/>
        <v>-</v>
      </c>
      <c r="W22" s="14" t="str">
        <f>IFERROR(X22-V22,"-")</f>
        <v>-</v>
      </c>
      <c r="X22" s="14" t="str">
        <f>IF(($E$6&lt;U22),"-",$E$7)</f>
        <v>-</v>
      </c>
      <c r="Y22" s="14" t="str">
        <f>IFERROR(Y21-V22,"-")</f>
        <v>-</v>
      </c>
      <c r="AA22" s="14">
        <v>212</v>
      </c>
      <c r="AB22" s="14" t="str">
        <f t="shared" si="2"/>
        <v>-</v>
      </c>
      <c r="AC22" s="14" t="str">
        <f>IFERROR(AD22-AB22,"-")</f>
        <v>-</v>
      </c>
      <c r="AD22" s="14" t="str">
        <f>IF(($E$6&lt;AA22),"-",$E$7)</f>
        <v>-</v>
      </c>
      <c r="AE22" s="14" t="str">
        <f>IFERROR(AE21-AB22,"-")</f>
        <v>-</v>
      </c>
    </row>
    <row r="23" spans="3:31" s="7" customFormat="1">
      <c r="C23" s="14">
        <v>13</v>
      </c>
      <c r="D23" s="14">
        <f t="shared" si="3"/>
        <v>192721.76852749364</v>
      </c>
      <c r="E23" s="14">
        <f>IFERROR(F23-D23,"-")</f>
        <v>20246.570738257549</v>
      </c>
      <c r="F23" s="14">
        <f>IF(($E$6&lt;C23),"-",$E$7)</f>
        <v>212968.33926575119</v>
      </c>
      <c r="G23" s="14">
        <f>IFERROR(G22-D23,"-")</f>
        <v>9525632.1858362611</v>
      </c>
      <c r="I23" s="14">
        <v>63</v>
      </c>
      <c r="J23" s="14" t="str">
        <f t="shared" si="4"/>
        <v>-</v>
      </c>
      <c r="K23" s="14" t="str">
        <f>IFERROR(L23-J23,"-")</f>
        <v>-</v>
      </c>
      <c r="L23" s="14" t="str">
        <f>IF(($E$6&lt;I23),"-",$E$7)</f>
        <v>-</v>
      </c>
      <c r="M23" s="14" t="str">
        <f>IFERROR(M22-J23,"-")</f>
        <v>-</v>
      </c>
      <c r="O23" s="14">
        <v>113</v>
      </c>
      <c r="P23" s="14" t="str">
        <f t="shared" si="0"/>
        <v>-</v>
      </c>
      <c r="Q23" s="14" t="str">
        <f>IFERROR(R23-P23,"-")</f>
        <v>-</v>
      </c>
      <c r="R23" s="14" t="str">
        <f>IF(($E$6&lt;O23),"-",$E$7)</f>
        <v>-</v>
      </c>
      <c r="S23" s="14" t="str">
        <f>IFERROR(S22-P23,"-")</f>
        <v>-</v>
      </c>
      <c r="U23" s="14">
        <v>163</v>
      </c>
      <c r="V23" s="14" t="str">
        <f t="shared" si="1"/>
        <v>-</v>
      </c>
      <c r="W23" s="14" t="str">
        <f>IFERROR(X23-V23,"-")</f>
        <v>-</v>
      </c>
      <c r="X23" s="14" t="str">
        <f>IF(($E$6&lt;U23),"-",$E$7)</f>
        <v>-</v>
      </c>
      <c r="Y23" s="14" t="str">
        <f>IFERROR(Y22-V23,"-")</f>
        <v>-</v>
      </c>
      <c r="AA23" s="14">
        <v>213</v>
      </c>
      <c r="AB23" s="14" t="str">
        <f t="shared" si="2"/>
        <v>-</v>
      </c>
      <c r="AC23" s="14" t="str">
        <f>IFERROR(AD23-AB23,"-")</f>
        <v>-</v>
      </c>
      <c r="AD23" s="14" t="str">
        <f>IF(($E$6&lt;AA23),"-",$E$7)</f>
        <v>-</v>
      </c>
      <c r="AE23" s="14" t="str">
        <f>IFERROR(AE22-AB23,"-")</f>
        <v>-</v>
      </c>
    </row>
    <row r="24" spans="3:31" s="7" customFormat="1">
      <c r="C24" s="14">
        <v>14</v>
      </c>
      <c r="D24" s="14">
        <f t="shared" si="3"/>
        <v>193123.27221192594</v>
      </c>
      <c r="E24" s="14">
        <f>IFERROR(F24-D24,"-")</f>
        <v>19845.067053825245</v>
      </c>
      <c r="F24" s="14">
        <f>IF(($E$6&lt;C24),"-",$E$7)</f>
        <v>212968.33926575119</v>
      </c>
      <c r="G24" s="14">
        <f>IFERROR(G23-D24,"-")</f>
        <v>9332508.9136243351</v>
      </c>
      <c r="I24" s="14">
        <v>64</v>
      </c>
      <c r="J24" s="14" t="str">
        <f t="shared" si="4"/>
        <v>-</v>
      </c>
      <c r="K24" s="14" t="str">
        <f>IFERROR(L24-J24,"-")</f>
        <v>-</v>
      </c>
      <c r="L24" s="14" t="str">
        <f>IF(($E$6&lt;I24),"-",$E$7)</f>
        <v>-</v>
      </c>
      <c r="M24" s="14" t="str">
        <f>IFERROR(M23-J24,"-")</f>
        <v>-</v>
      </c>
      <c r="O24" s="14">
        <v>114</v>
      </c>
      <c r="P24" s="14" t="str">
        <f t="shared" si="0"/>
        <v>-</v>
      </c>
      <c r="Q24" s="14" t="str">
        <f>IFERROR(R24-P24,"-")</f>
        <v>-</v>
      </c>
      <c r="R24" s="14" t="str">
        <f>IF(($E$6&lt;O24),"-",$E$7)</f>
        <v>-</v>
      </c>
      <c r="S24" s="14" t="str">
        <f>IFERROR(S23-P24,"-")</f>
        <v>-</v>
      </c>
      <c r="U24" s="14">
        <v>164</v>
      </c>
      <c r="V24" s="14" t="str">
        <f t="shared" si="1"/>
        <v>-</v>
      </c>
      <c r="W24" s="14" t="str">
        <f>IFERROR(X24-V24,"-")</f>
        <v>-</v>
      </c>
      <c r="X24" s="14" t="str">
        <f>IF(($E$6&lt;U24),"-",$E$7)</f>
        <v>-</v>
      </c>
      <c r="Y24" s="14" t="str">
        <f>IFERROR(Y23-V24,"-")</f>
        <v>-</v>
      </c>
      <c r="AA24" s="14">
        <v>214</v>
      </c>
      <c r="AB24" s="14" t="str">
        <f t="shared" si="2"/>
        <v>-</v>
      </c>
      <c r="AC24" s="14" t="str">
        <f>IFERROR(AD24-AB24,"-")</f>
        <v>-</v>
      </c>
      <c r="AD24" s="14" t="str">
        <f>IF(($E$6&lt;AA24),"-",$E$7)</f>
        <v>-</v>
      </c>
      <c r="AE24" s="14" t="str">
        <f>IFERROR(AE23-AB24,"-")</f>
        <v>-</v>
      </c>
    </row>
    <row r="25" spans="3:31" s="7" customFormat="1">
      <c r="C25" s="14">
        <v>15</v>
      </c>
      <c r="D25" s="14">
        <f t="shared" si="3"/>
        <v>193525.61236236751</v>
      </c>
      <c r="E25" s="14">
        <f>IFERROR(F25-D25,"-")</f>
        <v>19442.726903383678</v>
      </c>
      <c r="F25" s="14">
        <f>IF(($E$6&lt;C25),"-",$E$7)</f>
        <v>212968.33926575119</v>
      </c>
      <c r="G25" s="14">
        <f>IFERROR(G24-D25,"-")</f>
        <v>9138983.301261967</v>
      </c>
      <c r="I25" s="14">
        <v>65</v>
      </c>
      <c r="J25" s="14" t="str">
        <f t="shared" si="4"/>
        <v>-</v>
      </c>
      <c r="K25" s="14" t="str">
        <f>IFERROR(L25-J25,"-")</f>
        <v>-</v>
      </c>
      <c r="L25" s="14" t="str">
        <f>IF(($E$6&lt;I25),"-",$E$7)</f>
        <v>-</v>
      </c>
      <c r="M25" s="14" t="str">
        <f>IFERROR(M24-J25,"-")</f>
        <v>-</v>
      </c>
      <c r="O25" s="14">
        <v>115</v>
      </c>
      <c r="P25" s="14" t="str">
        <f t="shared" si="0"/>
        <v>-</v>
      </c>
      <c r="Q25" s="14" t="str">
        <f>IFERROR(R25-P25,"-")</f>
        <v>-</v>
      </c>
      <c r="R25" s="14" t="str">
        <f>IF(($E$6&lt;O25),"-",$E$7)</f>
        <v>-</v>
      </c>
      <c r="S25" s="14" t="str">
        <f>IFERROR(S24-P25,"-")</f>
        <v>-</v>
      </c>
      <c r="U25" s="14">
        <v>165</v>
      </c>
      <c r="V25" s="14" t="str">
        <f t="shared" si="1"/>
        <v>-</v>
      </c>
      <c r="W25" s="14" t="str">
        <f>IFERROR(X25-V25,"-")</f>
        <v>-</v>
      </c>
      <c r="X25" s="14" t="str">
        <f>IF(($E$6&lt;U25),"-",$E$7)</f>
        <v>-</v>
      </c>
      <c r="Y25" s="14" t="str">
        <f>IFERROR(Y24-V25,"-")</f>
        <v>-</v>
      </c>
      <c r="AA25" s="14">
        <v>215</v>
      </c>
      <c r="AB25" s="14" t="str">
        <f t="shared" si="2"/>
        <v>-</v>
      </c>
      <c r="AC25" s="14" t="str">
        <f>IFERROR(AD25-AB25,"-")</f>
        <v>-</v>
      </c>
      <c r="AD25" s="14" t="str">
        <f>IF(($E$6&lt;AA25),"-",$E$7)</f>
        <v>-</v>
      </c>
      <c r="AE25" s="14" t="str">
        <f>IFERROR(AE24-AB25,"-")</f>
        <v>-</v>
      </c>
    </row>
    <row r="26" spans="3:31" s="7" customFormat="1">
      <c r="C26" s="14">
        <v>16</v>
      </c>
      <c r="D26" s="14">
        <f t="shared" si="3"/>
        <v>193928.79072145576</v>
      </c>
      <c r="E26" s="14">
        <f>IFERROR(F26-D26,"-")</f>
        <v>19039.548544295423</v>
      </c>
      <c r="F26" s="14">
        <f>IF(($E$6&lt;C26),"-",$E$7)</f>
        <v>212968.33926575119</v>
      </c>
      <c r="G26" s="14">
        <f>IFERROR(G25-D26,"-")</f>
        <v>8945054.5105405115</v>
      </c>
      <c r="I26" s="14">
        <v>66</v>
      </c>
      <c r="J26" s="14" t="str">
        <f t="shared" si="4"/>
        <v>-</v>
      </c>
      <c r="K26" s="14" t="str">
        <f>IFERROR(L26-J26,"-")</f>
        <v>-</v>
      </c>
      <c r="L26" s="14" t="str">
        <f>IF(($E$6&lt;I26),"-",$E$7)</f>
        <v>-</v>
      </c>
      <c r="M26" s="14" t="str">
        <f>IFERROR(M25-J26,"-")</f>
        <v>-</v>
      </c>
      <c r="O26" s="14">
        <v>116</v>
      </c>
      <c r="P26" s="14" t="str">
        <f t="shared" si="0"/>
        <v>-</v>
      </c>
      <c r="Q26" s="14" t="str">
        <f>IFERROR(R26-P26,"-")</f>
        <v>-</v>
      </c>
      <c r="R26" s="14" t="str">
        <f>IF(($E$6&lt;O26),"-",$E$7)</f>
        <v>-</v>
      </c>
      <c r="S26" s="14" t="str">
        <f>IFERROR(S25-P26,"-")</f>
        <v>-</v>
      </c>
      <c r="U26" s="14">
        <v>166</v>
      </c>
      <c r="V26" s="14" t="str">
        <f t="shared" si="1"/>
        <v>-</v>
      </c>
      <c r="W26" s="14" t="str">
        <f>IFERROR(X26-V26,"-")</f>
        <v>-</v>
      </c>
      <c r="X26" s="14" t="str">
        <f>IF(($E$6&lt;U26),"-",$E$7)</f>
        <v>-</v>
      </c>
      <c r="Y26" s="14" t="str">
        <f>IFERROR(Y25-V26,"-")</f>
        <v>-</v>
      </c>
      <c r="AA26" s="14">
        <v>216</v>
      </c>
      <c r="AB26" s="14" t="str">
        <f t="shared" si="2"/>
        <v>-</v>
      </c>
      <c r="AC26" s="14" t="str">
        <f>IFERROR(AD26-AB26,"-")</f>
        <v>-</v>
      </c>
      <c r="AD26" s="14" t="str">
        <f>IF(($E$6&lt;AA26),"-",$E$7)</f>
        <v>-</v>
      </c>
      <c r="AE26" s="14" t="str">
        <f>IFERROR(AE25-AB26,"-")</f>
        <v>-</v>
      </c>
    </row>
    <row r="27" spans="3:31" s="7" customFormat="1">
      <c r="C27" s="14">
        <v>17</v>
      </c>
      <c r="D27" s="14">
        <f t="shared" si="3"/>
        <v>194332.80903545883</v>
      </c>
      <c r="E27" s="14">
        <f>IFERROR(F27-D27,"-")</f>
        <v>18635.530230292352</v>
      </c>
      <c r="F27" s="14">
        <f>IF(($E$6&lt;C27),"-",$E$7)</f>
        <v>212968.33926575119</v>
      </c>
      <c r="G27" s="14">
        <f>IFERROR(G26-D27,"-")</f>
        <v>8750721.7015050519</v>
      </c>
      <c r="I27" s="14">
        <v>67</v>
      </c>
      <c r="J27" s="14" t="str">
        <f t="shared" si="4"/>
        <v>-</v>
      </c>
      <c r="K27" s="14" t="str">
        <f>IFERROR(L27-J27,"-")</f>
        <v>-</v>
      </c>
      <c r="L27" s="14" t="str">
        <f>IF(($E$6&lt;I27),"-",$E$7)</f>
        <v>-</v>
      </c>
      <c r="M27" s="14" t="str">
        <f>IFERROR(M26-J27,"-")</f>
        <v>-</v>
      </c>
      <c r="O27" s="14">
        <v>117</v>
      </c>
      <c r="P27" s="14" t="str">
        <f t="shared" si="0"/>
        <v>-</v>
      </c>
      <c r="Q27" s="14" t="str">
        <f>IFERROR(R27-P27,"-")</f>
        <v>-</v>
      </c>
      <c r="R27" s="14" t="str">
        <f>IF(($E$6&lt;O27),"-",$E$7)</f>
        <v>-</v>
      </c>
      <c r="S27" s="14" t="str">
        <f>IFERROR(S26-P27,"-")</f>
        <v>-</v>
      </c>
      <c r="U27" s="14">
        <v>167</v>
      </c>
      <c r="V27" s="14" t="str">
        <f t="shared" si="1"/>
        <v>-</v>
      </c>
      <c r="W27" s="14" t="str">
        <f>IFERROR(X27-V27,"-")</f>
        <v>-</v>
      </c>
      <c r="X27" s="14" t="str">
        <f>IF(($E$6&lt;U27),"-",$E$7)</f>
        <v>-</v>
      </c>
      <c r="Y27" s="14" t="str">
        <f>IFERROR(Y26-V27,"-")</f>
        <v>-</v>
      </c>
      <c r="AA27" s="14">
        <v>217</v>
      </c>
      <c r="AB27" s="14" t="str">
        <f t="shared" si="2"/>
        <v>-</v>
      </c>
      <c r="AC27" s="14" t="str">
        <f>IFERROR(AD27-AB27,"-")</f>
        <v>-</v>
      </c>
      <c r="AD27" s="14" t="str">
        <f>IF(($E$6&lt;AA27),"-",$E$7)</f>
        <v>-</v>
      </c>
      <c r="AE27" s="14" t="str">
        <f>IFERROR(AE26-AB27,"-")</f>
        <v>-</v>
      </c>
    </row>
    <row r="28" spans="3:31" s="7" customFormat="1">
      <c r="C28" s="14">
        <v>18</v>
      </c>
      <c r="D28" s="14">
        <f t="shared" si="3"/>
        <v>194737.66905428277</v>
      </c>
      <c r="E28" s="14">
        <f>IFERROR(F28-D28,"-")</f>
        <v>18230.670211468416</v>
      </c>
      <c r="F28" s="14">
        <f>IF(($E$6&lt;C28),"-",$E$7)</f>
        <v>212968.33926575119</v>
      </c>
      <c r="G28" s="14">
        <f>IFERROR(G27-D28,"-")</f>
        <v>8555984.0324507691</v>
      </c>
      <c r="I28" s="14">
        <v>68</v>
      </c>
      <c r="J28" s="14" t="str">
        <f t="shared" si="4"/>
        <v>-</v>
      </c>
      <c r="K28" s="14" t="str">
        <f>IFERROR(L28-J28,"-")</f>
        <v>-</v>
      </c>
      <c r="L28" s="14" t="str">
        <f>IF(($E$6&lt;I28),"-",$E$7)</f>
        <v>-</v>
      </c>
      <c r="M28" s="14" t="str">
        <f>IFERROR(M27-J28,"-")</f>
        <v>-</v>
      </c>
      <c r="O28" s="14">
        <v>118</v>
      </c>
      <c r="P28" s="14" t="str">
        <f t="shared" si="0"/>
        <v>-</v>
      </c>
      <c r="Q28" s="14" t="str">
        <f>IFERROR(R28-P28,"-")</f>
        <v>-</v>
      </c>
      <c r="R28" s="14" t="str">
        <f>IF(($E$6&lt;O28),"-",$E$7)</f>
        <v>-</v>
      </c>
      <c r="S28" s="14" t="str">
        <f>IFERROR(S27-P28,"-")</f>
        <v>-</v>
      </c>
      <c r="U28" s="14">
        <v>168</v>
      </c>
      <c r="V28" s="14" t="str">
        <f t="shared" si="1"/>
        <v>-</v>
      </c>
      <c r="W28" s="14" t="str">
        <f>IFERROR(X28-V28,"-")</f>
        <v>-</v>
      </c>
      <c r="X28" s="14" t="str">
        <f>IF(($E$6&lt;U28),"-",$E$7)</f>
        <v>-</v>
      </c>
      <c r="Y28" s="14" t="str">
        <f>IFERROR(Y27-V28,"-")</f>
        <v>-</v>
      </c>
      <c r="AA28" s="14">
        <v>218</v>
      </c>
      <c r="AB28" s="14" t="str">
        <f t="shared" si="2"/>
        <v>-</v>
      </c>
      <c r="AC28" s="14" t="str">
        <f>IFERROR(AD28-AB28,"-")</f>
        <v>-</v>
      </c>
      <c r="AD28" s="14" t="str">
        <f>IF(($E$6&lt;AA28),"-",$E$7)</f>
        <v>-</v>
      </c>
      <c r="AE28" s="14" t="str">
        <f>IFERROR(AE27-AB28,"-")</f>
        <v>-</v>
      </c>
    </row>
    <row r="29" spans="3:31" s="7" customFormat="1">
      <c r="C29" s="14">
        <v>19</v>
      </c>
      <c r="D29" s="14">
        <f t="shared" si="3"/>
        <v>195143.37253147922</v>
      </c>
      <c r="E29" s="14">
        <f>IFERROR(F29-D29,"-")</f>
        <v>17824.966734271962</v>
      </c>
      <c r="F29" s="14">
        <f>IF(($E$6&lt;C29),"-",$E$7)</f>
        <v>212968.33926575119</v>
      </c>
      <c r="G29" s="14">
        <f>IFERROR(G28-D29,"-")</f>
        <v>8360840.6599192899</v>
      </c>
      <c r="I29" s="14">
        <v>69</v>
      </c>
      <c r="J29" s="14" t="str">
        <f t="shared" si="4"/>
        <v>-</v>
      </c>
      <c r="K29" s="14" t="str">
        <f>IFERROR(L29-J29,"-")</f>
        <v>-</v>
      </c>
      <c r="L29" s="14" t="str">
        <f>IF(($E$6&lt;I29),"-",$E$7)</f>
        <v>-</v>
      </c>
      <c r="M29" s="14" t="str">
        <f>IFERROR(M28-J29,"-")</f>
        <v>-</v>
      </c>
      <c r="O29" s="14">
        <v>119</v>
      </c>
      <c r="P29" s="14" t="str">
        <f t="shared" si="0"/>
        <v>-</v>
      </c>
      <c r="Q29" s="14" t="str">
        <f>IFERROR(R29-P29,"-")</f>
        <v>-</v>
      </c>
      <c r="R29" s="14" t="str">
        <f>IF(($E$6&lt;O29),"-",$E$7)</f>
        <v>-</v>
      </c>
      <c r="S29" s="14" t="str">
        <f>IFERROR(S28-P29,"-")</f>
        <v>-</v>
      </c>
      <c r="U29" s="14">
        <v>169</v>
      </c>
      <c r="V29" s="14" t="str">
        <f t="shared" si="1"/>
        <v>-</v>
      </c>
      <c r="W29" s="14" t="str">
        <f>IFERROR(X29-V29,"-")</f>
        <v>-</v>
      </c>
      <c r="X29" s="14" t="str">
        <f>IF(($E$6&lt;U29),"-",$E$7)</f>
        <v>-</v>
      </c>
      <c r="Y29" s="14" t="str">
        <f>IFERROR(Y28-V29,"-")</f>
        <v>-</v>
      </c>
      <c r="AA29" s="14">
        <v>219</v>
      </c>
      <c r="AB29" s="14" t="str">
        <f t="shared" si="2"/>
        <v>-</v>
      </c>
      <c r="AC29" s="14" t="str">
        <f>IFERROR(AD29-AB29,"-")</f>
        <v>-</v>
      </c>
      <c r="AD29" s="14" t="str">
        <f>IF(($E$6&lt;AA29),"-",$E$7)</f>
        <v>-</v>
      </c>
      <c r="AE29" s="14" t="str">
        <f>IFERROR(AE28-AB29,"-")</f>
        <v>-</v>
      </c>
    </row>
    <row r="30" spans="3:31" s="7" customFormat="1">
      <c r="C30" s="14">
        <v>20</v>
      </c>
      <c r="D30" s="14">
        <f t="shared" si="3"/>
        <v>195549.92122425311</v>
      </c>
      <c r="E30" s="14">
        <f>IFERROR(F30-D30,"-")</f>
        <v>17418.41804149808</v>
      </c>
      <c r="F30" s="14">
        <f>IF(($E$6&lt;C30),"-",$E$7)</f>
        <v>212968.33926575119</v>
      </c>
      <c r="G30" s="14">
        <f>IFERROR(G29-D30,"-")</f>
        <v>8165290.7386950366</v>
      </c>
      <c r="I30" s="14">
        <v>70</v>
      </c>
      <c r="J30" s="14" t="str">
        <f t="shared" si="4"/>
        <v>-</v>
      </c>
      <c r="K30" s="14" t="str">
        <f>IFERROR(L30-J30,"-")</f>
        <v>-</v>
      </c>
      <c r="L30" s="14" t="str">
        <f>IF(($E$6&lt;I30),"-",$E$7)</f>
        <v>-</v>
      </c>
      <c r="M30" s="14" t="str">
        <f>IFERROR(M29-J30,"-")</f>
        <v>-</v>
      </c>
      <c r="O30" s="14">
        <v>120</v>
      </c>
      <c r="P30" s="14" t="str">
        <f t="shared" si="0"/>
        <v>-</v>
      </c>
      <c r="Q30" s="14" t="str">
        <f>IFERROR(R30-P30,"-")</f>
        <v>-</v>
      </c>
      <c r="R30" s="14" t="str">
        <f>IF(($E$6&lt;O30),"-",$E$7)</f>
        <v>-</v>
      </c>
      <c r="S30" s="14" t="str">
        <f>IFERROR(S29-P30,"-")</f>
        <v>-</v>
      </c>
      <c r="U30" s="14">
        <v>170</v>
      </c>
      <c r="V30" s="14" t="str">
        <f t="shared" si="1"/>
        <v>-</v>
      </c>
      <c r="W30" s="14" t="str">
        <f>IFERROR(X30-V30,"-")</f>
        <v>-</v>
      </c>
      <c r="X30" s="14" t="str">
        <f>IF(($E$6&lt;U30),"-",$E$7)</f>
        <v>-</v>
      </c>
      <c r="Y30" s="14" t="str">
        <f>IFERROR(Y29-V30,"-")</f>
        <v>-</v>
      </c>
      <c r="AA30" s="14">
        <v>220</v>
      </c>
      <c r="AB30" s="14" t="str">
        <f t="shared" si="2"/>
        <v>-</v>
      </c>
      <c r="AC30" s="14" t="str">
        <f>IFERROR(AD30-AB30,"-")</f>
        <v>-</v>
      </c>
      <c r="AD30" s="14" t="str">
        <f>IF(($E$6&lt;AA30),"-",$E$7)</f>
        <v>-</v>
      </c>
      <c r="AE30" s="14" t="str">
        <f>IFERROR(AE29-AB30,"-")</f>
        <v>-</v>
      </c>
    </row>
    <row r="31" spans="3:31" s="7" customFormat="1">
      <c r="C31" s="14">
        <v>21</v>
      </c>
      <c r="D31" s="14">
        <f t="shared" si="3"/>
        <v>195957.31689347033</v>
      </c>
      <c r="E31" s="14">
        <f>IFERROR(F31-D31,"-")</f>
        <v>17011.022372280859</v>
      </c>
      <c r="F31" s="14">
        <f>IF(($E$6&lt;C31),"-",$E$7)</f>
        <v>212968.33926575119</v>
      </c>
      <c r="G31" s="14">
        <f>IFERROR(G30-D31,"-")</f>
        <v>7969333.4218015661</v>
      </c>
      <c r="I31" s="14">
        <v>71</v>
      </c>
      <c r="J31" s="14" t="str">
        <f t="shared" si="4"/>
        <v>-</v>
      </c>
      <c r="K31" s="14" t="str">
        <f>IFERROR(L31-J31,"-")</f>
        <v>-</v>
      </c>
      <c r="L31" s="14" t="str">
        <f>IF(($E$6&lt;I31),"-",$E$7)</f>
        <v>-</v>
      </c>
      <c r="M31" s="14" t="str">
        <f>IFERROR(M30-J31,"-")</f>
        <v>-</v>
      </c>
      <c r="O31" s="14">
        <v>121</v>
      </c>
      <c r="P31" s="14" t="str">
        <f t="shared" si="0"/>
        <v>-</v>
      </c>
      <c r="Q31" s="14" t="str">
        <f>IFERROR(R31-P31,"-")</f>
        <v>-</v>
      </c>
      <c r="R31" s="14" t="str">
        <f>IF(($E$6&lt;O31),"-",$E$7)</f>
        <v>-</v>
      </c>
      <c r="S31" s="14" t="str">
        <f>IFERROR(S30-P31,"-")</f>
        <v>-</v>
      </c>
      <c r="U31" s="14">
        <v>171</v>
      </c>
      <c r="V31" s="14" t="str">
        <f t="shared" si="1"/>
        <v>-</v>
      </c>
      <c r="W31" s="14" t="str">
        <f>IFERROR(X31-V31,"-")</f>
        <v>-</v>
      </c>
      <c r="X31" s="14" t="str">
        <f>IF(($E$6&lt;U31),"-",$E$7)</f>
        <v>-</v>
      </c>
      <c r="Y31" s="14" t="str">
        <f>IFERROR(Y30-V31,"-")</f>
        <v>-</v>
      </c>
      <c r="AA31" s="14">
        <v>221</v>
      </c>
      <c r="AB31" s="14" t="str">
        <f t="shared" si="2"/>
        <v>-</v>
      </c>
      <c r="AC31" s="14" t="str">
        <f>IFERROR(AD31-AB31,"-")</f>
        <v>-</v>
      </c>
      <c r="AD31" s="14" t="str">
        <f>IF(($E$6&lt;AA31),"-",$E$7)</f>
        <v>-</v>
      </c>
      <c r="AE31" s="14" t="str">
        <f>IFERROR(AE30-AB31,"-")</f>
        <v>-</v>
      </c>
    </row>
    <row r="32" spans="3:31" s="7" customFormat="1">
      <c r="C32" s="14">
        <v>22</v>
      </c>
      <c r="D32" s="14">
        <f t="shared" si="3"/>
        <v>196365.5613036651</v>
      </c>
      <c r="E32" s="14">
        <f>IFERROR(F32-D32,"-")</f>
        <v>16602.777962086082</v>
      </c>
      <c r="F32" s="14">
        <f>IF(($E$6&lt;C32),"-",$E$7)</f>
        <v>212968.33926575119</v>
      </c>
      <c r="G32" s="14">
        <f>IFERROR(G31-D32,"-")</f>
        <v>7772967.8604979012</v>
      </c>
      <c r="I32" s="14">
        <v>72</v>
      </c>
      <c r="J32" s="14" t="str">
        <f t="shared" si="4"/>
        <v>-</v>
      </c>
      <c r="K32" s="14" t="str">
        <f>IFERROR(L32-J32,"-")</f>
        <v>-</v>
      </c>
      <c r="L32" s="14" t="str">
        <f>IF(($E$6&lt;I32),"-",$E$7)</f>
        <v>-</v>
      </c>
      <c r="M32" s="14" t="str">
        <f>IFERROR(M31-J32,"-")</f>
        <v>-</v>
      </c>
      <c r="O32" s="14">
        <v>122</v>
      </c>
      <c r="P32" s="14" t="str">
        <f t="shared" si="0"/>
        <v>-</v>
      </c>
      <c r="Q32" s="14" t="str">
        <f>IFERROR(R32-P32,"-")</f>
        <v>-</v>
      </c>
      <c r="R32" s="14" t="str">
        <f>IF(($E$6&lt;O32),"-",$E$7)</f>
        <v>-</v>
      </c>
      <c r="S32" s="14" t="str">
        <f>IFERROR(S31-P32,"-")</f>
        <v>-</v>
      </c>
      <c r="U32" s="14">
        <v>172</v>
      </c>
      <c r="V32" s="14" t="str">
        <f t="shared" si="1"/>
        <v>-</v>
      </c>
      <c r="W32" s="14" t="str">
        <f>IFERROR(X32-V32,"-")</f>
        <v>-</v>
      </c>
      <c r="X32" s="14" t="str">
        <f>IF(($E$6&lt;U32),"-",$E$7)</f>
        <v>-</v>
      </c>
      <c r="Y32" s="14" t="str">
        <f>IFERROR(Y31-V32,"-")</f>
        <v>-</v>
      </c>
      <c r="AA32" s="14">
        <v>222</v>
      </c>
      <c r="AB32" s="14" t="str">
        <f t="shared" si="2"/>
        <v>-</v>
      </c>
      <c r="AC32" s="14" t="str">
        <f>IFERROR(AD32-AB32,"-")</f>
        <v>-</v>
      </c>
      <c r="AD32" s="14" t="str">
        <f>IF(($E$6&lt;AA32),"-",$E$7)</f>
        <v>-</v>
      </c>
      <c r="AE32" s="14" t="str">
        <f>IFERROR(AE31-AB32,"-")</f>
        <v>-</v>
      </c>
    </row>
    <row r="33" spans="3:31" s="7" customFormat="1">
      <c r="C33" s="14">
        <v>23</v>
      </c>
      <c r="D33" s="14">
        <f t="shared" si="3"/>
        <v>196774.65622304776</v>
      </c>
      <c r="E33" s="14">
        <f>IFERROR(F33-D33,"-")</f>
        <v>16193.683042703429</v>
      </c>
      <c r="F33" s="14">
        <f>IF(($E$6&lt;C33),"-",$E$7)</f>
        <v>212968.33926575119</v>
      </c>
      <c r="G33" s="14">
        <f>IFERROR(G32-D33,"-")</f>
        <v>7576193.2042748537</v>
      </c>
      <c r="I33" s="14">
        <v>73</v>
      </c>
      <c r="J33" s="14" t="str">
        <f t="shared" si="4"/>
        <v>-</v>
      </c>
      <c r="K33" s="14" t="str">
        <f>IFERROR(L33-J33,"-")</f>
        <v>-</v>
      </c>
      <c r="L33" s="14" t="str">
        <f>IF(($E$6&lt;I33),"-",$E$7)</f>
        <v>-</v>
      </c>
      <c r="M33" s="14" t="str">
        <f>IFERROR(M32-J33,"-")</f>
        <v>-</v>
      </c>
      <c r="O33" s="14">
        <v>123</v>
      </c>
      <c r="P33" s="14" t="str">
        <f t="shared" si="0"/>
        <v>-</v>
      </c>
      <c r="Q33" s="14" t="str">
        <f>IFERROR(R33-P33,"-")</f>
        <v>-</v>
      </c>
      <c r="R33" s="14" t="str">
        <f>IF(($E$6&lt;O33),"-",$E$7)</f>
        <v>-</v>
      </c>
      <c r="S33" s="14" t="str">
        <f>IFERROR(S32-P33,"-")</f>
        <v>-</v>
      </c>
      <c r="U33" s="14">
        <v>173</v>
      </c>
      <c r="V33" s="14" t="str">
        <f t="shared" si="1"/>
        <v>-</v>
      </c>
      <c r="W33" s="14" t="str">
        <f>IFERROR(X33-V33,"-")</f>
        <v>-</v>
      </c>
      <c r="X33" s="14" t="str">
        <f>IF(($E$6&lt;U33),"-",$E$7)</f>
        <v>-</v>
      </c>
      <c r="Y33" s="14" t="str">
        <f>IFERROR(Y32-V33,"-")</f>
        <v>-</v>
      </c>
      <c r="AA33" s="14">
        <v>223</v>
      </c>
      <c r="AB33" s="14" t="str">
        <f t="shared" si="2"/>
        <v>-</v>
      </c>
      <c r="AC33" s="14" t="str">
        <f>IFERROR(AD33-AB33,"-")</f>
        <v>-</v>
      </c>
      <c r="AD33" s="14" t="str">
        <f>IF(($E$6&lt;AA33),"-",$E$7)</f>
        <v>-</v>
      </c>
      <c r="AE33" s="14" t="str">
        <f>IFERROR(AE32-AB33,"-")</f>
        <v>-</v>
      </c>
    </row>
    <row r="34" spans="3:31" s="7" customFormat="1">
      <c r="C34" s="14">
        <v>24</v>
      </c>
      <c r="D34" s="14">
        <f t="shared" si="3"/>
        <v>197184.60342351245</v>
      </c>
      <c r="E34" s="14">
        <f>IFERROR(F34-D34,"-")</f>
        <v>15783.735842238733</v>
      </c>
      <c r="F34" s="14">
        <f>IF(($E$6&lt;C34),"-",$E$7)</f>
        <v>212968.33926575119</v>
      </c>
      <c r="G34" s="14">
        <f>IFERROR(G33-D34,"-")</f>
        <v>7379008.6008513412</v>
      </c>
      <c r="I34" s="14">
        <v>74</v>
      </c>
      <c r="J34" s="14" t="str">
        <f t="shared" si="4"/>
        <v>-</v>
      </c>
      <c r="K34" s="14" t="str">
        <f>IFERROR(L34-J34,"-")</f>
        <v>-</v>
      </c>
      <c r="L34" s="14" t="str">
        <f>IF(($E$6&lt;I34),"-",$E$7)</f>
        <v>-</v>
      </c>
      <c r="M34" s="14" t="str">
        <f>IFERROR(M33-J34,"-")</f>
        <v>-</v>
      </c>
      <c r="O34" s="14">
        <v>124</v>
      </c>
      <c r="P34" s="14" t="str">
        <f t="shared" si="0"/>
        <v>-</v>
      </c>
      <c r="Q34" s="14" t="str">
        <f>IFERROR(R34-P34,"-")</f>
        <v>-</v>
      </c>
      <c r="R34" s="14" t="str">
        <f>IF(($E$6&lt;O34),"-",$E$7)</f>
        <v>-</v>
      </c>
      <c r="S34" s="14" t="str">
        <f>IFERROR(S33-P34,"-")</f>
        <v>-</v>
      </c>
      <c r="U34" s="14">
        <v>174</v>
      </c>
      <c r="V34" s="14" t="str">
        <f t="shared" si="1"/>
        <v>-</v>
      </c>
      <c r="W34" s="14" t="str">
        <f>IFERROR(X34-V34,"-")</f>
        <v>-</v>
      </c>
      <c r="X34" s="14" t="str">
        <f>IF(($E$6&lt;U34),"-",$E$7)</f>
        <v>-</v>
      </c>
      <c r="Y34" s="14" t="str">
        <f>IFERROR(Y33-V34,"-")</f>
        <v>-</v>
      </c>
      <c r="AA34" s="14">
        <v>224</v>
      </c>
      <c r="AB34" s="14" t="str">
        <f t="shared" si="2"/>
        <v>-</v>
      </c>
      <c r="AC34" s="14" t="str">
        <f>IFERROR(AD34-AB34,"-")</f>
        <v>-</v>
      </c>
      <c r="AD34" s="14" t="str">
        <f>IF(($E$6&lt;AA34),"-",$E$7)</f>
        <v>-</v>
      </c>
      <c r="AE34" s="14" t="str">
        <f>IFERROR(AE33-AB34,"-")</f>
        <v>-</v>
      </c>
    </row>
    <row r="35" spans="3:31" s="7" customFormat="1">
      <c r="C35" s="14">
        <v>25</v>
      </c>
      <c r="D35" s="14">
        <f t="shared" si="3"/>
        <v>197595.40468064483</v>
      </c>
      <c r="E35" s="14">
        <f>IFERROR(F35-D35,"-")</f>
        <v>15372.934585106355</v>
      </c>
      <c r="F35" s="14">
        <f>IF(($E$6&lt;C35),"-",$E$7)</f>
        <v>212968.33926575119</v>
      </c>
      <c r="G35" s="14">
        <f>IFERROR(G34-D35,"-")</f>
        <v>7181413.1961706961</v>
      </c>
      <c r="I35" s="14">
        <v>75</v>
      </c>
      <c r="J35" s="14" t="str">
        <f t="shared" si="4"/>
        <v>-</v>
      </c>
      <c r="K35" s="14" t="str">
        <f>IFERROR(L35-J35,"-")</f>
        <v>-</v>
      </c>
      <c r="L35" s="14" t="str">
        <f>IF(($E$6&lt;I35),"-",$E$7)</f>
        <v>-</v>
      </c>
      <c r="M35" s="14" t="str">
        <f>IFERROR(M34-J35,"-")</f>
        <v>-</v>
      </c>
      <c r="O35" s="14">
        <v>125</v>
      </c>
      <c r="P35" s="14" t="str">
        <f t="shared" si="0"/>
        <v>-</v>
      </c>
      <c r="Q35" s="14" t="str">
        <f>IFERROR(R35-P35,"-")</f>
        <v>-</v>
      </c>
      <c r="R35" s="14" t="str">
        <f>IF(($E$6&lt;O35),"-",$E$7)</f>
        <v>-</v>
      </c>
      <c r="S35" s="14" t="str">
        <f>IFERROR(S34-P35,"-")</f>
        <v>-</v>
      </c>
      <c r="U35" s="14">
        <v>175</v>
      </c>
      <c r="V35" s="14" t="str">
        <f t="shared" si="1"/>
        <v>-</v>
      </c>
      <c r="W35" s="14" t="str">
        <f>IFERROR(X35-V35,"-")</f>
        <v>-</v>
      </c>
      <c r="X35" s="14" t="str">
        <f>IF(($E$6&lt;U35),"-",$E$7)</f>
        <v>-</v>
      </c>
      <c r="Y35" s="14" t="str">
        <f>IFERROR(Y34-V35,"-")</f>
        <v>-</v>
      </c>
      <c r="AA35" s="14">
        <v>225</v>
      </c>
      <c r="AB35" s="14" t="str">
        <f t="shared" si="2"/>
        <v>-</v>
      </c>
      <c r="AC35" s="14" t="str">
        <f>IFERROR(AD35-AB35,"-")</f>
        <v>-</v>
      </c>
      <c r="AD35" s="14" t="str">
        <f>IF(($E$6&lt;AA35),"-",$E$7)</f>
        <v>-</v>
      </c>
      <c r="AE35" s="14" t="str">
        <f>IFERROR(AE34-AB35,"-")</f>
        <v>-</v>
      </c>
    </row>
    <row r="36" spans="3:31" s="7" customFormat="1">
      <c r="C36" s="14">
        <v>26</v>
      </c>
      <c r="D36" s="14">
        <f t="shared" si="3"/>
        <v>198007.06177372948</v>
      </c>
      <c r="E36" s="14">
        <f>IFERROR(F36-D36,"-")</f>
        <v>14961.277492021705</v>
      </c>
      <c r="F36" s="14">
        <f>IF(($E$6&lt;C36),"-",$E$7)</f>
        <v>212968.33926575119</v>
      </c>
      <c r="G36" s="14">
        <f>IFERROR(G35-D36,"-")</f>
        <v>6983406.1343969665</v>
      </c>
      <c r="I36" s="14">
        <v>76</v>
      </c>
      <c r="J36" s="14" t="str">
        <f t="shared" si="4"/>
        <v>-</v>
      </c>
      <c r="K36" s="14" t="str">
        <f>IFERROR(L36-J36,"-")</f>
        <v>-</v>
      </c>
      <c r="L36" s="14" t="str">
        <f>IF(($E$6&lt;I36),"-",$E$7)</f>
        <v>-</v>
      </c>
      <c r="M36" s="14" t="str">
        <f>IFERROR(M35-J36,"-")</f>
        <v>-</v>
      </c>
      <c r="O36" s="14">
        <v>126</v>
      </c>
      <c r="P36" s="14" t="str">
        <f t="shared" si="0"/>
        <v>-</v>
      </c>
      <c r="Q36" s="14" t="str">
        <f>IFERROR(R36-P36,"-")</f>
        <v>-</v>
      </c>
      <c r="R36" s="14" t="str">
        <f>IF(($E$6&lt;O36),"-",$E$7)</f>
        <v>-</v>
      </c>
      <c r="S36" s="14" t="str">
        <f>IFERROR(S35-P36,"-")</f>
        <v>-</v>
      </c>
      <c r="U36" s="14">
        <v>176</v>
      </c>
      <c r="V36" s="14" t="str">
        <f t="shared" si="1"/>
        <v>-</v>
      </c>
      <c r="W36" s="14" t="str">
        <f>IFERROR(X36-V36,"-")</f>
        <v>-</v>
      </c>
      <c r="X36" s="14" t="str">
        <f>IF(($E$6&lt;U36),"-",$E$7)</f>
        <v>-</v>
      </c>
      <c r="Y36" s="14" t="str">
        <f>IFERROR(Y35-V36,"-")</f>
        <v>-</v>
      </c>
      <c r="AA36" s="14">
        <v>226</v>
      </c>
      <c r="AB36" s="14" t="str">
        <f t="shared" si="2"/>
        <v>-</v>
      </c>
      <c r="AC36" s="14" t="str">
        <f>IFERROR(AD36-AB36,"-")</f>
        <v>-</v>
      </c>
      <c r="AD36" s="14" t="str">
        <f>IF(($E$6&lt;AA36),"-",$E$7)</f>
        <v>-</v>
      </c>
      <c r="AE36" s="14" t="str">
        <f>IFERROR(AE35-AB36,"-")</f>
        <v>-</v>
      </c>
    </row>
    <row r="37" spans="3:31" s="7" customFormat="1">
      <c r="C37" s="14">
        <v>27</v>
      </c>
      <c r="D37" s="14">
        <f t="shared" si="3"/>
        <v>198419.57648575812</v>
      </c>
      <c r="E37" s="14">
        <f>IFERROR(F37-D37,"-")</f>
        <v>14548.762779993063</v>
      </c>
      <c r="F37" s="14">
        <f>IF(($E$6&lt;C37),"-",$E$7)</f>
        <v>212968.33926575119</v>
      </c>
      <c r="G37" s="14">
        <f>IFERROR(G36-D37,"-")</f>
        <v>6784986.5579112088</v>
      </c>
      <c r="I37" s="14">
        <v>77</v>
      </c>
      <c r="J37" s="14" t="str">
        <f t="shared" si="4"/>
        <v>-</v>
      </c>
      <c r="K37" s="14" t="str">
        <f>IFERROR(L37-J37,"-")</f>
        <v>-</v>
      </c>
      <c r="L37" s="14" t="str">
        <f>IF(($E$6&lt;I37),"-",$E$7)</f>
        <v>-</v>
      </c>
      <c r="M37" s="14" t="str">
        <f>IFERROR(M36-J37,"-")</f>
        <v>-</v>
      </c>
      <c r="O37" s="14">
        <v>127</v>
      </c>
      <c r="P37" s="14" t="str">
        <f t="shared" si="0"/>
        <v>-</v>
      </c>
      <c r="Q37" s="14" t="str">
        <f>IFERROR(R37-P37,"-")</f>
        <v>-</v>
      </c>
      <c r="R37" s="14" t="str">
        <f>IF(($E$6&lt;O37),"-",$E$7)</f>
        <v>-</v>
      </c>
      <c r="S37" s="14" t="str">
        <f>IFERROR(S36-P37,"-")</f>
        <v>-</v>
      </c>
      <c r="U37" s="14">
        <v>177</v>
      </c>
      <c r="V37" s="14" t="str">
        <f t="shared" si="1"/>
        <v>-</v>
      </c>
      <c r="W37" s="14" t="str">
        <f>IFERROR(X37-V37,"-")</f>
        <v>-</v>
      </c>
      <c r="X37" s="14" t="str">
        <f>IF(($E$6&lt;U37),"-",$E$7)</f>
        <v>-</v>
      </c>
      <c r="Y37" s="14" t="str">
        <f>IFERROR(Y36-V37,"-")</f>
        <v>-</v>
      </c>
      <c r="AA37" s="14">
        <v>227</v>
      </c>
      <c r="AB37" s="14" t="str">
        <f t="shared" si="2"/>
        <v>-</v>
      </c>
      <c r="AC37" s="14" t="str">
        <f>IFERROR(AD37-AB37,"-")</f>
        <v>-</v>
      </c>
      <c r="AD37" s="14" t="str">
        <f>IF(($E$6&lt;AA37),"-",$E$7)</f>
        <v>-</v>
      </c>
      <c r="AE37" s="14" t="str">
        <f>IFERROR(AE36-AB37,"-")</f>
        <v>-</v>
      </c>
    </row>
    <row r="38" spans="3:31" s="7" customFormat="1">
      <c r="C38" s="14">
        <v>28</v>
      </c>
      <c r="D38" s="14">
        <f t="shared" si="3"/>
        <v>198832.95060343685</v>
      </c>
      <c r="E38" s="14">
        <f>IFERROR(F38-D38,"-")</f>
        <v>14135.388662314333</v>
      </c>
      <c r="F38" s="14">
        <f>IF(($E$6&lt;C38),"-",$E$7)</f>
        <v>212968.33926575119</v>
      </c>
      <c r="G38" s="14">
        <f>IFERROR(G37-D38,"-")</f>
        <v>6586153.6073077722</v>
      </c>
      <c r="I38" s="14">
        <v>78</v>
      </c>
      <c r="J38" s="14" t="str">
        <f t="shared" si="4"/>
        <v>-</v>
      </c>
      <c r="K38" s="14" t="str">
        <f>IFERROR(L38-J38,"-")</f>
        <v>-</v>
      </c>
      <c r="L38" s="14" t="str">
        <f>IF(($E$6&lt;I38),"-",$E$7)</f>
        <v>-</v>
      </c>
      <c r="M38" s="14" t="str">
        <f>IFERROR(M37-J38,"-")</f>
        <v>-</v>
      </c>
      <c r="O38" s="14">
        <v>128</v>
      </c>
      <c r="P38" s="14" t="str">
        <f t="shared" si="0"/>
        <v>-</v>
      </c>
      <c r="Q38" s="14" t="str">
        <f>IFERROR(R38-P38,"-")</f>
        <v>-</v>
      </c>
      <c r="R38" s="14" t="str">
        <f>IF(($E$6&lt;O38),"-",$E$7)</f>
        <v>-</v>
      </c>
      <c r="S38" s="14" t="str">
        <f>IFERROR(S37-P38,"-")</f>
        <v>-</v>
      </c>
      <c r="U38" s="14">
        <v>178</v>
      </c>
      <c r="V38" s="14" t="str">
        <f t="shared" si="1"/>
        <v>-</v>
      </c>
      <c r="W38" s="14" t="str">
        <f>IFERROR(X38-V38,"-")</f>
        <v>-</v>
      </c>
      <c r="X38" s="14" t="str">
        <f>IF(($E$6&lt;U38),"-",$E$7)</f>
        <v>-</v>
      </c>
      <c r="Y38" s="14" t="str">
        <f>IFERROR(Y37-V38,"-")</f>
        <v>-</v>
      </c>
      <c r="AA38" s="14">
        <v>228</v>
      </c>
      <c r="AB38" s="14" t="str">
        <f t="shared" si="2"/>
        <v>-</v>
      </c>
      <c r="AC38" s="14" t="str">
        <f>IFERROR(AD38-AB38,"-")</f>
        <v>-</v>
      </c>
      <c r="AD38" s="14" t="str">
        <f>IF(($E$6&lt;AA38),"-",$E$7)</f>
        <v>-</v>
      </c>
      <c r="AE38" s="14" t="str">
        <f>IFERROR(AE37-AB38,"-")</f>
        <v>-</v>
      </c>
    </row>
    <row r="39" spans="3:31" s="7" customFormat="1">
      <c r="C39" s="14">
        <v>29</v>
      </c>
      <c r="D39" s="14">
        <f t="shared" si="3"/>
        <v>199247.185917194</v>
      </c>
      <c r="E39" s="14">
        <f>IFERROR(F39-D39,"-")</f>
        <v>13721.153348557185</v>
      </c>
      <c r="F39" s="14">
        <f>IF(($E$6&lt;C39),"-",$E$7)</f>
        <v>212968.33926575119</v>
      </c>
      <c r="G39" s="14">
        <f>IFERROR(G38-D39,"-")</f>
        <v>6386906.4213905782</v>
      </c>
      <c r="I39" s="14">
        <v>79</v>
      </c>
      <c r="J39" s="14" t="str">
        <f t="shared" si="4"/>
        <v>-</v>
      </c>
      <c r="K39" s="14" t="str">
        <f>IFERROR(L39-J39,"-")</f>
        <v>-</v>
      </c>
      <c r="L39" s="14" t="str">
        <f>IF(($E$6&lt;I39),"-",$E$7)</f>
        <v>-</v>
      </c>
      <c r="M39" s="14" t="str">
        <f>IFERROR(M38-J39,"-")</f>
        <v>-</v>
      </c>
      <c r="O39" s="14">
        <v>129</v>
      </c>
      <c r="P39" s="14" t="str">
        <f t="shared" si="0"/>
        <v>-</v>
      </c>
      <c r="Q39" s="14" t="str">
        <f>IFERROR(R39-P39,"-")</f>
        <v>-</v>
      </c>
      <c r="R39" s="14" t="str">
        <f>IF(($E$6&lt;O39),"-",$E$7)</f>
        <v>-</v>
      </c>
      <c r="S39" s="14" t="str">
        <f>IFERROR(S38-P39,"-")</f>
        <v>-</v>
      </c>
      <c r="U39" s="14">
        <v>179</v>
      </c>
      <c r="V39" s="14" t="str">
        <f t="shared" si="1"/>
        <v>-</v>
      </c>
      <c r="W39" s="14" t="str">
        <f>IFERROR(X39-V39,"-")</f>
        <v>-</v>
      </c>
      <c r="X39" s="14" t="str">
        <f>IF(($E$6&lt;U39),"-",$E$7)</f>
        <v>-</v>
      </c>
      <c r="Y39" s="14" t="str">
        <f>IFERROR(Y38-V39,"-")</f>
        <v>-</v>
      </c>
      <c r="AA39" s="14">
        <v>229</v>
      </c>
      <c r="AB39" s="14" t="str">
        <f t="shared" si="2"/>
        <v>-</v>
      </c>
      <c r="AC39" s="14" t="str">
        <f>IFERROR(AD39-AB39,"-")</f>
        <v>-</v>
      </c>
      <c r="AD39" s="14" t="str">
        <f>IF(($E$6&lt;AA39),"-",$E$7)</f>
        <v>-</v>
      </c>
      <c r="AE39" s="14" t="str">
        <f>IFERROR(AE38-AB39,"-")</f>
        <v>-</v>
      </c>
    </row>
    <row r="40" spans="3:31" s="7" customFormat="1">
      <c r="C40" s="14">
        <v>30</v>
      </c>
      <c r="D40" s="14">
        <f t="shared" si="3"/>
        <v>199662.28422118819</v>
      </c>
      <c r="E40" s="14">
        <f>IFERROR(F40-D40,"-")</f>
        <v>13306.055044562992</v>
      </c>
      <c r="F40" s="14">
        <f>IF(($E$6&lt;C40),"-",$E$7)</f>
        <v>212968.33926575119</v>
      </c>
      <c r="G40" s="14">
        <f>IFERROR(G39-D40,"-")</f>
        <v>6187244.13716939</v>
      </c>
      <c r="I40" s="14">
        <v>80</v>
      </c>
      <c r="J40" s="14" t="str">
        <f t="shared" si="4"/>
        <v>-</v>
      </c>
      <c r="K40" s="14" t="str">
        <f>IFERROR(L40-J40,"-")</f>
        <v>-</v>
      </c>
      <c r="L40" s="14" t="str">
        <f>IF(($E$6&lt;I40),"-",$E$7)</f>
        <v>-</v>
      </c>
      <c r="M40" s="14" t="str">
        <f>IFERROR(M39-J40,"-")</f>
        <v>-</v>
      </c>
      <c r="O40" s="14">
        <v>130</v>
      </c>
      <c r="P40" s="14" t="str">
        <f t="shared" si="0"/>
        <v>-</v>
      </c>
      <c r="Q40" s="14" t="str">
        <f>IFERROR(R40-P40,"-")</f>
        <v>-</v>
      </c>
      <c r="R40" s="14" t="str">
        <f>IF(($E$6&lt;O40),"-",$E$7)</f>
        <v>-</v>
      </c>
      <c r="S40" s="14" t="str">
        <f>IFERROR(S39-P40,"-")</f>
        <v>-</v>
      </c>
      <c r="U40" s="14">
        <v>180</v>
      </c>
      <c r="V40" s="14" t="str">
        <f t="shared" si="1"/>
        <v>-</v>
      </c>
      <c r="W40" s="14" t="str">
        <f>IFERROR(X40-V40,"-")</f>
        <v>-</v>
      </c>
      <c r="X40" s="14" t="str">
        <f>IF(($E$6&lt;U40),"-",$E$7)</f>
        <v>-</v>
      </c>
      <c r="Y40" s="14" t="str">
        <f>IFERROR(Y39-V40,"-")</f>
        <v>-</v>
      </c>
      <c r="AA40" s="14">
        <v>230</v>
      </c>
      <c r="AB40" s="14" t="str">
        <f t="shared" si="2"/>
        <v>-</v>
      </c>
      <c r="AC40" s="14" t="str">
        <f>IFERROR(AD40-AB40,"-")</f>
        <v>-</v>
      </c>
      <c r="AD40" s="14" t="str">
        <f>IF(($E$6&lt;AA40),"-",$E$7)</f>
        <v>-</v>
      </c>
      <c r="AE40" s="14" t="str">
        <f>IFERROR(AE39-AB40,"-")</f>
        <v>-</v>
      </c>
    </row>
    <row r="41" spans="3:31" s="7" customFormat="1">
      <c r="C41" s="14">
        <v>31</v>
      </c>
      <c r="D41" s="14">
        <f t="shared" si="3"/>
        <v>200078.24731331572</v>
      </c>
      <c r="E41" s="14">
        <f>IFERROR(F41-D41,"-")</f>
        <v>12890.091952435469</v>
      </c>
      <c r="F41" s="14">
        <f>IF(($E$6&lt;C41),"-",$E$7)</f>
        <v>212968.33926575119</v>
      </c>
      <c r="G41" s="14">
        <f>IFERROR(G40-D41,"-")</f>
        <v>5987165.889856074</v>
      </c>
      <c r="I41" s="14">
        <v>81</v>
      </c>
      <c r="J41" s="14" t="str">
        <f t="shared" si="4"/>
        <v>-</v>
      </c>
      <c r="K41" s="14" t="str">
        <f>IFERROR(L41-J41,"-")</f>
        <v>-</v>
      </c>
      <c r="L41" s="14" t="str">
        <f>IF(($E$6&lt;I41),"-",$E$7)</f>
        <v>-</v>
      </c>
      <c r="M41" s="14" t="str">
        <f>IFERROR(M40-J41,"-")</f>
        <v>-</v>
      </c>
      <c r="O41" s="14">
        <v>131</v>
      </c>
      <c r="P41" s="14" t="str">
        <f t="shared" si="0"/>
        <v>-</v>
      </c>
      <c r="Q41" s="14" t="str">
        <f>IFERROR(R41-P41,"-")</f>
        <v>-</v>
      </c>
      <c r="R41" s="14" t="str">
        <f>IF(($E$6&lt;O41),"-",$E$7)</f>
        <v>-</v>
      </c>
      <c r="S41" s="14" t="str">
        <f>IFERROR(S40-P41,"-")</f>
        <v>-</v>
      </c>
      <c r="U41" s="14">
        <v>181</v>
      </c>
      <c r="V41" s="14" t="str">
        <f t="shared" si="1"/>
        <v>-</v>
      </c>
      <c r="W41" s="14" t="str">
        <f>IFERROR(X41-V41,"-")</f>
        <v>-</v>
      </c>
      <c r="X41" s="14" t="str">
        <f>IF(($E$6&lt;U41),"-",$E$7)</f>
        <v>-</v>
      </c>
      <c r="Y41" s="14" t="str">
        <f>IFERROR(Y40-V41,"-")</f>
        <v>-</v>
      </c>
      <c r="AA41" s="14">
        <v>231</v>
      </c>
      <c r="AB41" s="14" t="str">
        <f t="shared" si="2"/>
        <v>-</v>
      </c>
      <c r="AC41" s="14" t="str">
        <f>IFERROR(AD41-AB41,"-")</f>
        <v>-</v>
      </c>
      <c r="AD41" s="14" t="str">
        <f>IF(($E$6&lt;AA41),"-",$E$7)</f>
        <v>-</v>
      </c>
      <c r="AE41" s="14" t="str">
        <f>IFERROR(AE40-AB41,"-")</f>
        <v>-</v>
      </c>
    </row>
    <row r="42" spans="3:31" s="7" customFormat="1">
      <c r="C42" s="14">
        <v>32</v>
      </c>
      <c r="D42" s="14">
        <f t="shared" si="3"/>
        <v>200495.07699521846</v>
      </c>
      <c r="E42" s="14">
        <f>IFERROR(F42-D42,"-")</f>
        <v>12473.262270532723</v>
      </c>
      <c r="F42" s="14">
        <f>IF(($E$6&lt;C42),"-",$E$7)</f>
        <v>212968.33926575119</v>
      </c>
      <c r="G42" s="14">
        <f>IFERROR(G41-D42,"-")</f>
        <v>5786670.8128608558</v>
      </c>
      <c r="I42" s="14">
        <v>82</v>
      </c>
      <c r="J42" s="14" t="str">
        <f t="shared" si="4"/>
        <v>-</v>
      </c>
      <c r="K42" s="14" t="str">
        <f>IFERROR(L42-J42,"-")</f>
        <v>-</v>
      </c>
      <c r="L42" s="14" t="str">
        <f>IF(($E$6&lt;I42),"-",$E$7)</f>
        <v>-</v>
      </c>
      <c r="M42" s="14" t="str">
        <f>IFERROR(M41-J42,"-")</f>
        <v>-</v>
      </c>
      <c r="O42" s="14">
        <v>132</v>
      </c>
      <c r="P42" s="14" t="str">
        <f t="shared" si="0"/>
        <v>-</v>
      </c>
      <c r="Q42" s="14" t="str">
        <f>IFERROR(R42-P42,"-")</f>
        <v>-</v>
      </c>
      <c r="R42" s="14" t="str">
        <f>IF(($E$6&lt;O42),"-",$E$7)</f>
        <v>-</v>
      </c>
      <c r="S42" s="14" t="str">
        <f>IFERROR(S41-P42,"-")</f>
        <v>-</v>
      </c>
      <c r="U42" s="14">
        <v>182</v>
      </c>
      <c r="V42" s="14" t="str">
        <f t="shared" si="1"/>
        <v>-</v>
      </c>
      <c r="W42" s="14" t="str">
        <f>IFERROR(X42-V42,"-")</f>
        <v>-</v>
      </c>
      <c r="X42" s="14" t="str">
        <f>IF(($E$6&lt;U42),"-",$E$7)</f>
        <v>-</v>
      </c>
      <c r="Y42" s="14" t="str">
        <f>IFERROR(Y41-V42,"-")</f>
        <v>-</v>
      </c>
      <c r="AA42" s="14">
        <v>232</v>
      </c>
      <c r="AB42" s="14" t="str">
        <f t="shared" si="2"/>
        <v>-</v>
      </c>
      <c r="AC42" s="14" t="str">
        <f>IFERROR(AD42-AB42,"-")</f>
        <v>-</v>
      </c>
      <c r="AD42" s="14" t="str">
        <f>IF(($E$6&lt;AA42),"-",$E$7)</f>
        <v>-</v>
      </c>
      <c r="AE42" s="14" t="str">
        <f>IFERROR(AE41-AB42,"-")</f>
        <v>-</v>
      </c>
    </row>
    <row r="43" spans="3:31" s="7" customFormat="1">
      <c r="C43" s="14">
        <v>33</v>
      </c>
      <c r="D43" s="14">
        <f t="shared" si="3"/>
        <v>200912.77507229184</v>
      </c>
      <c r="E43" s="14">
        <f>IFERROR(F43-D43,"-")</f>
        <v>12055.564193459344</v>
      </c>
      <c r="F43" s="14">
        <f>IF(($E$6&lt;C43),"-",$E$7)</f>
        <v>212968.33926575119</v>
      </c>
      <c r="G43" s="14">
        <f>IFERROR(G42-D43,"-")</f>
        <v>5585758.0377885643</v>
      </c>
      <c r="I43" s="14">
        <v>83</v>
      </c>
      <c r="J43" s="14" t="str">
        <f t="shared" si="4"/>
        <v>-</v>
      </c>
      <c r="K43" s="14" t="str">
        <f>IFERROR(L43-J43,"-")</f>
        <v>-</v>
      </c>
      <c r="L43" s="14" t="str">
        <f>IF(($E$6&lt;I43),"-",$E$7)</f>
        <v>-</v>
      </c>
      <c r="M43" s="14" t="str">
        <f>IFERROR(M42-J43,"-")</f>
        <v>-</v>
      </c>
      <c r="O43" s="14">
        <v>133</v>
      </c>
      <c r="P43" s="14" t="str">
        <f t="shared" si="0"/>
        <v>-</v>
      </c>
      <c r="Q43" s="14" t="str">
        <f>IFERROR(R43-P43,"-")</f>
        <v>-</v>
      </c>
      <c r="R43" s="14" t="str">
        <f>IF(($E$6&lt;O43),"-",$E$7)</f>
        <v>-</v>
      </c>
      <c r="S43" s="14" t="str">
        <f>IFERROR(S42-P43,"-")</f>
        <v>-</v>
      </c>
      <c r="U43" s="14">
        <v>183</v>
      </c>
      <c r="V43" s="14" t="str">
        <f t="shared" si="1"/>
        <v>-</v>
      </c>
      <c r="W43" s="14" t="str">
        <f>IFERROR(X43-V43,"-")</f>
        <v>-</v>
      </c>
      <c r="X43" s="14" t="str">
        <f>IF(($E$6&lt;U43),"-",$E$7)</f>
        <v>-</v>
      </c>
      <c r="Y43" s="14" t="str">
        <f>IFERROR(Y42-V43,"-")</f>
        <v>-</v>
      </c>
      <c r="AA43" s="14">
        <v>233</v>
      </c>
      <c r="AB43" s="14" t="str">
        <f t="shared" si="2"/>
        <v>-</v>
      </c>
      <c r="AC43" s="14" t="str">
        <f>IFERROR(AD43-AB43,"-")</f>
        <v>-</v>
      </c>
      <c r="AD43" s="14" t="str">
        <f>IF(($E$6&lt;AA43),"-",$E$7)</f>
        <v>-</v>
      </c>
      <c r="AE43" s="14" t="str">
        <f>IFERROR(AE42-AB43,"-")</f>
        <v>-</v>
      </c>
    </row>
    <row r="44" spans="3:31" s="7" customFormat="1">
      <c r="C44" s="14">
        <v>34</v>
      </c>
      <c r="D44" s="14">
        <f t="shared" si="3"/>
        <v>201331.3433536925</v>
      </c>
      <c r="E44" s="14">
        <f>IFERROR(F44-D44,"-")</f>
        <v>11636.995912058686</v>
      </c>
      <c r="F44" s="14">
        <f>IF(($E$6&lt;C44),"-",$E$7)</f>
        <v>212968.33926575119</v>
      </c>
      <c r="G44" s="14">
        <f>IFERROR(G43-D44,"-")</f>
        <v>5384426.6944348719</v>
      </c>
      <c r="I44" s="14">
        <v>84</v>
      </c>
      <c r="J44" s="14" t="str">
        <f t="shared" si="4"/>
        <v>-</v>
      </c>
      <c r="K44" s="14" t="str">
        <f>IFERROR(L44-J44,"-")</f>
        <v>-</v>
      </c>
      <c r="L44" s="14" t="str">
        <f>IF(($E$6&lt;I44),"-",$E$7)</f>
        <v>-</v>
      </c>
      <c r="M44" s="14" t="str">
        <f>IFERROR(M43-J44,"-")</f>
        <v>-</v>
      </c>
      <c r="O44" s="14">
        <v>134</v>
      </c>
      <c r="P44" s="14" t="str">
        <f t="shared" si="0"/>
        <v>-</v>
      </c>
      <c r="Q44" s="14" t="str">
        <f>IFERROR(R44-P44,"-")</f>
        <v>-</v>
      </c>
      <c r="R44" s="14" t="str">
        <f>IF(($E$6&lt;O44),"-",$E$7)</f>
        <v>-</v>
      </c>
      <c r="S44" s="14" t="str">
        <f>IFERROR(S43-P44,"-")</f>
        <v>-</v>
      </c>
      <c r="U44" s="14">
        <v>184</v>
      </c>
      <c r="V44" s="14" t="str">
        <f t="shared" si="1"/>
        <v>-</v>
      </c>
      <c r="W44" s="14" t="str">
        <f>IFERROR(X44-V44,"-")</f>
        <v>-</v>
      </c>
      <c r="X44" s="14" t="str">
        <f>IF(($E$6&lt;U44),"-",$E$7)</f>
        <v>-</v>
      </c>
      <c r="Y44" s="14" t="str">
        <f>IFERROR(Y43-V44,"-")</f>
        <v>-</v>
      </c>
      <c r="AA44" s="14">
        <v>234</v>
      </c>
      <c r="AB44" s="14" t="str">
        <f t="shared" si="2"/>
        <v>-</v>
      </c>
      <c r="AC44" s="14" t="str">
        <f>IFERROR(AD44-AB44,"-")</f>
        <v>-</v>
      </c>
      <c r="AD44" s="14" t="str">
        <f>IF(($E$6&lt;AA44),"-",$E$7)</f>
        <v>-</v>
      </c>
      <c r="AE44" s="14" t="str">
        <f>IFERROR(AE43-AB44,"-")</f>
        <v>-</v>
      </c>
    </row>
    <row r="45" spans="3:31" s="7" customFormat="1">
      <c r="C45" s="14">
        <v>35</v>
      </c>
      <c r="D45" s="14">
        <f t="shared" si="3"/>
        <v>201750.78365234603</v>
      </c>
      <c r="E45" s="14">
        <f>IFERROR(F45-D45,"-")</f>
        <v>11217.555613405159</v>
      </c>
      <c r="F45" s="14">
        <f>IF(($E$6&lt;C45),"-",$E$7)</f>
        <v>212968.33926575119</v>
      </c>
      <c r="G45" s="14">
        <f>IFERROR(G44-D45,"-")</f>
        <v>5182675.9107825262</v>
      </c>
      <c r="I45" s="14">
        <v>85</v>
      </c>
      <c r="J45" s="14" t="str">
        <f t="shared" si="4"/>
        <v>-</v>
      </c>
      <c r="K45" s="14" t="str">
        <f>IFERROR(L45-J45,"-")</f>
        <v>-</v>
      </c>
      <c r="L45" s="14" t="str">
        <f>IF(($E$6&lt;I45),"-",$E$7)</f>
        <v>-</v>
      </c>
      <c r="M45" s="14" t="str">
        <f>IFERROR(M44-J45,"-")</f>
        <v>-</v>
      </c>
      <c r="O45" s="14">
        <v>135</v>
      </c>
      <c r="P45" s="14" t="str">
        <f t="shared" si="0"/>
        <v>-</v>
      </c>
      <c r="Q45" s="14" t="str">
        <f>IFERROR(R45-P45,"-")</f>
        <v>-</v>
      </c>
      <c r="R45" s="14" t="str">
        <f>IF(($E$6&lt;O45),"-",$E$7)</f>
        <v>-</v>
      </c>
      <c r="S45" s="14" t="str">
        <f>IFERROR(S44-P45,"-")</f>
        <v>-</v>
      </c>
      <c r="U45" s="14">
        <v>185</v>
      </c>
      <c r="V45" s="14" t="str">
        <f t="shared" si="1"/>
        <v>-</v>
      </c>
      <c r="W45" s="14" t="str">
        <f>IFERROR(X45-V45,"-")</f>
        <v>-</v>
      </c>
      <c r="X45" s="14" t="str">
        <f>IF(($E$6&lt;U45),"-",$E$7)</f>
        <v>-</v>
      </c>
      <c r="Y45" s="14" t="str">
        <f>IFERROR(Y44-V45,"-")</f>
        <v>-</v>
      </c>
      <c r="AA45" s="14">
        <v>235</v>
      </c>
      <c r="AB45" s="14" t="str">
        <f t="shared" si="2"/>
        <v>-</v>
      </c>
      <c r="AC45" s="14" t="str">
        <f>IFERROR(AD45-AB45,"-")</f>
        <v>-</v>
      </c>
      <c r="AD45" s="14" t="str">
        <f>IF(($E$6&lt;AA45),"-",$E$7)</f>
        <v>-</v>
      </c>
      <c r="AE45" s="14" t="str">
        <f>IFERROR(AE44-AB45,"-")</f>
        <v>-</v>
      </c>
    </row>
    <row r="46" spans="3:31" s="7" customFormat="1">
      <c r="C46" s="14">
        <v>36</v>
      </c>
      <c r="D46" s="14">
        <f t="shared" si="3"/>
        <v>202171.09778495508</v>
      </c>
      <c r="E46" s="14">
        <f>IFERROR(F46-D46,"-")</f>
        <v>10797.241480796103</v>
      </c>
      <c r="F46" s="14">
        <f>IF(($E$6&lt;C46),"-",$E$7)</f>
        <v>212968.33926575119</v>
      </c>
      <c r="G46" s="14">
        <f>IFERROR(G45-D46,"-")</f>
        <v>4980504.8129975712</v>
      </c>
      <c r="I46" s="14">
        <v>86</v>
      </c>
      <c r="J46" s="14" t="str">
        <f t="shared" si="4"/>
        <v>-</v>
      </c>
      <c r="K46" s="14" t="str">
        <f>IFERROR(L46-J46,"-")</f>
        <v>-</v>
      </c>
      <c r="L46" s="14" t="str">
        <f>IF(($E$6&lt;I46),"-",$E$7)</f>
        <v>-</v>
      </c>
      <c r="M46" s="14" t="str">
        <f>IFERROR(M45-J46,"-")</f>
        <v>-</v>
      </c>
      <c r="O46" s="14">
        <v>136</v>
      </c>
      <c r="P46" s="14" t="str">
        <f t="shared" si="0"/>
        <v>-</v>
      </c>
      <c r="Q46" s="14" t="str">
        <f>IFERROR(R46-P46,"-")</f>
        <v>-</v>
      </c>
      <c r="R46" s="14" t="str">
        <f>IF(($E$6&lt;O46),"-",$E$7)</f>
        <v>-</v>
      </c>
      <c r="S46" s="14" t="str">
        <f>IFERROR(S45-P46,"-")</f>
        <v>-</v>
      </c>
      <c r="U46" s="14">
        <v>186</v>
      </c>
      <c r="V46" s="14" t="str">
        <f t="shared" si="1"/>
        <v>-</v>
      </c>
      <c r="W46" s="14" t="str">
        <f>IFERROR(X46-V46,"-")</f>
        <v>-</v>
      </c>
      <c r="X46" s="14" t="str">
        <f>IF(($E$6&lt;U46),"-",$E$7)</f>
        <v>-</v>
      </c>
      <c r="Y46" s="14" t="str">
        <f>IFERROR(Y45-V46,"-")</f>
        <v>-</v>
      </c>
      <c r="AA46" s="14">
        <v>236</v>
      </c>
      <c r="AB46" s="14" t="str">
        <f t="shared" si="2"/>
        <v>-</v>
      </c>
      <c r="AC46" s="14" t="str">
        <f>IFERROR(AD46-AB46,"-")</f>
        <v>-</v>
      </c>
      <c r="AD46" s="14" t="str">
        <f>IF(($E$6&lt;AA46),"-",$E$7)</f>
        <v>-</v>
      </c>
      <c r="AE46" s="14" t="str">
        <f>IFERROR(AE45-AB46,"-")</f>
        <v>-</v>
      </c>
    </row>
    <row r="47" spans="3:31" s="7" customFormat="1">
      <c r="C47" s="14">
        <v>37</v>
      </c>
      <c r="D47" s="14">
        <f t="shared" si="3"/>
        <v>202592.28757200716</v>
      </c>
      <c r="E47" s="14">
        <f>IFERROR(F47-D47,"-")</f>
        <v>10376.051693744026</v>
      </c>
      <c r="F47" s="14">
        <f>IF(($E$6&lt;C47),"-",$E$7)</f>
        <v>212968.33926575119</v>
      </c>
      <c r="G47" s="14">
        <f>IFERROR(G46-D47,"-")</f>
        <v>4777912.5254255645</v>
      </c>
      <c r="I47" s="14">
        <v>87</v>
      </c>
      <c r="J47" s="14" t="str">
        <f t="shared" si="4"/>
        <v>-</v>
      </c>
      <c r="K47" s="14" t="str">
        <f>IFERROR(L47-J47,"-")</f>
        <v>-</v>
      </c>
      <c r="L47" s="14" t="str">
        <f>IF(($E$6&lt;I47),"-",$E$7)</f>
        <v>-</v>
      </c>
      <c r="M47" s="14" t="str">
        <f>IFERROR(M46-J47,"-")</f>
        <v>-</v>
      </c>
      <c r="O47" s="14">
        <v>137</v>
      </c>
      <c r="P47" s="14" t="str">
        <f t="shared" si="0"/>
        <v>-</v>
      </c>
      <c r="Q47" s="14" t="str">
        <f>IFERROR(R47-P47,"-")</f>
        <v>-</v>
      </c>
      <c r="R47" s="14" t="str">
        <f>IF(($E$6&lt;O47),"-",$E$7)</f>
        <v>-</v>
      </c>
      <c r="S47" s="14" t="str">
        <f>IFERROR(S46-P47,"-")</f>
        <v>-</v>
      </c>
      <c r="U47" s="14">
        <v>187</v>
      </c>
      <c r="V47" s="14" t="str">
        <f t="shared" si="1"/>
        <v>-</v>
      </c>
      <c r="W47" s="14" t="str">
        <f>IFERROR(X47-V47,"-")</f>
        <v>-</v>
      </c>
      <c r="X47" s="14" t="str">
        <f>IF(($E$6&lt;U47),"-",$E$7)</f>
        <v>-</v>
      </c>
      <c r="Y47" s="14" t="str">
        <f>IFERROR(Y46-V47,"-")</f>
        <v>-</v>
      </c>
      <c r="AA47" s="14">
        <v>237</v>
      </c>
      <c r="AB47" s="14" t="str">
        <f t="shared" si="2"/>
        <v>-</v>
      </c>
      <c r="AC47" s="14" t="str">
        <f>IFERROR(AD47-AB47,"-")</f>
        <v>-</v>
      </c>
      <c r="AD47" s="14" t="str">
        <f>IF(($E$6&lt;AA47),"-",$E$7)</f>
        <v>-</v>
      </c>
      <c r="AE47" s="14" t="str">
        <f>IFERROR(AE46-AB47,"-")</f>
        <v>-</v>
      </c>
    </row>
    <row r="48" spans="3:31" s="7" customFormat="1">
      <c r="C48" s="14">
        <v>38</v>
      </c>
      <c r="D48" s="14">
        <f t="shared" si="3"/>
        <v>203014.35483778219</v>
      </c>
      <c r="E48" s="14">
        <f>IFERROR(F48-D48,"-")</f>
        <v>9953.9844279690005</v>
      </c>
      <c r="F48" s="14">
        <f>IF(($E$6&lt;C48),"-",$E$7)</f>
        <v>212968.33926575119</v>
      </c>
      <c r="G48" s="14">
        <f>IFERROR(G47-D48,"-")</f>
        <v>4574898.1705877827</v>
      </c>
      <c r="I48" s="14">
        <v>88</v>
      </c>
      <c r="J48" s="14" t="str">
        <f t="shared" si="4"/>
        <v>-</v>
      </c>
      <c r="K48" s="14" t="str">
        <f>IFERROR(L48-J48,"-")</f>
        <v>-</v>
      </c>
      <c r="L48" s="14" t="str">
        <f>IF(($E$6&lt;I48),"-",$E$7)</f>
        <v>-</v>
      </c>
      <c r="M48" s="14" t="str">
        <f>IFERROR(M47-J48,"-")</f>
        <v>-</v>
      </c>
      <c r="O48" s="14">
        <v>138</v>
      </c>
      <c r="P48" s="14" t="str">
        <f t="shared" si="0"/>
        <v>-</v>
      </c>
      <c r="Q48" s="14" t="str">
        <f>IFERROR(R48-P48,"-")</f>
        <v>-</v>
      </c>
      <c r="R48" s="14" t="str">
        <f>IF(($E$6&lt;O48),"-",$E$7)</f>
        <v>-</v>
      </c>
      <c r="S48" s="14" t="str">
        <f>IFERROR(S47-P48,"-")</f>
        <v>-</v>
      </c>
      <c r="U48" s="14">
        <v>188</v>
      </c>
      <c r="V48" s="14" t="str">
        <f t="shared" si="1"/>
        <v>-</v>
      </c>
      <c r="W48" s="14" t="str">
        <f>IFERROR(X48-V48,"-")</f>
        <v>-</v>
      </c>
      <c r="X48" s="14" t="str">
        <f>IF(($E$6&lt;U48),"-",$E$7)</f>
        <v>-</v>
      </c>
      <c r="Y48" s="14" t="str">
        <f>IFERROR(Y47-V48,"-")</f>
        <v>-</v>
      </c>
      <c r="AA48" s="14">
        <v>238</v>
      </c>
      <c r="AB48" s="14" t="str">
        <f t="shared" si="2"/>
        <v>-</v>
      </c>
      <c r="AC48" s="14" t="str">
        <f>IFERROR(AD48-AB48,"-")</f>
        <v>-</v>
      </c>
      <c r="AD48" s="14" t="str">
        <f>IF(($E$6&lt;AA48),"-",$E$7)</f>
        <v>-</v>
      </c>
      <c r="AE48" s="14" t="str">
        <f>IFERROR(AE47-AB48,"-")</f>
        <v>-</v>
      </c>
    </row>
    <row r="49" spans="3:31" s="7" customFormat="1">
      <c r="C49" s="14">
        <v>39</v>
      </c>
      <c r="D49" s="14">
        <f t="shared" si="3"/>
        <v>203437.3014103609</v>
      </c>
      <c r="E49" s="14">
        <f>IFERROR(F49-D49,"-")</f>
        <v>9531.0378553902847</v>
      </c>
      <c r="F49" s="14">
        <f>IF(($E$6&lt;C49),"-",$E$7)</f>
        <v>212968.33926575119</v>
      </c>
      <c r="G49" s="14">
        <f>IFERROR(G48-D49,"-")</f>
        <v>4371460.8691774216</v>
      </c>
      <c r="I49" s="14">
        <v>89</v>
      </c>
      <c r="J49" s="14" t="str">
        <f t="shared" si="4"/>
        <v>-</v>
      </c>
      <c r="K49" s="14" t="str">
        <f>IFERROR(L49-J49,"-")</f>
        <v>-</v>
      </c>
      <c r="L49" s="14" t="str">
        <f>IF(($E$6&lt;I49),"-",$E$7)</f>
        <v>-</v>
      </c>
      <c r="M49" s="14" t="str">
        <f>IFERROR(M48-J49,"-")</f>
        <v>-</v>
      </c>
      <c r="O49" s="14">
        <v>139</v>
      </c>
      <c r="P49" s="14" t="str">
        <f t="shared" si="0"/>
        <v>-</v>
      </c>
      <c r="Q49" s="14" t="str">
        <f>IFERROR(R49-P49,"-")</f>
        <v>-</v>
      </c>
      <c r="R49" s="14" t="str">
        <f>IF(($E$6&lt;O49),"-",$E$7)</f>
        <v>-</v>
      </c>
      <c r="S49" s="14" t="str">
        <f>IFERROR(S48-P49,"-")</f>
        <v>-</v>
      </c>
      <c r="U49" s="14">
        <v>189</v>
      </c>
      <c r="V49" s="14" t="str">
        <f t="shared" si="1"/>
        <v>-</v>
      </c>
      <c r="W49" s="14" t="str">
        <f>IFERROR(X49-V49,"-")</f>
        <v>-</v>
      </c>
      <c r="X49" s="14" t="str">
        <f>IF(($E$6&lt;U49),"-",$E$7)</f>
        <v>-</v>
      </c>
      <c r="Y49" s="14" t="str">
        <f>IFERROR(Y48-V49,"-")</f>
        <v>-</v>
      </c>
      <c r="AA49" s="14">
        <v>239</v>
      </c>
      <c r="AB49" s="14" t="str">
        <f t="shared" si="2"/>
        <v>-</v>
      </c>
      <c r="AC49" s="14" t="str">
        <f>IFERROR(AD49-AB49,"-")</f>
        <v>-</v>
      </c>
      <c r="AD49" s="14" t="str">
        <f>IF(($E$6&lt;AA49),"-",$E$7)</f>
        <v>-</v>
      </c>
      <c r="AE49" s="14" t="str">
        <f>IFERROR(AE48-AB49,"-")</f>
        <v>-</v>
      </c>
    </row>
    <row r="50" spans="3:31" s="7" customFormat="1">
      <c r="C50" s="14">
        <v>40</v>
      </c>
      <c r="D50" s="14">
        <f t="shared" si="3"/>
        <v>203861.12912163252</v>
      </c>
      <c r="E50" s="14">
        <f>IFERROR(F50-D50,"-")</f>
        <v>9107.2101441186678</v>
      </c>
      <c r="F50" s="14">
        <f>IF(($E$6&lt;C50),"-",$E$7)</f>
        <v>212968.33926575119</v>
      </c>
      <c r="G50" s="14">
        <f>IFERROR(G49-D50,"-")</f>
        <v>4167599.7400557892</v>
      </c>
      <c r="I50" s="14">
        <v>90</v>
      </c>
      <c r="J50" s="14" t="str">
        <f t="shared" si="4"/>
        <v>-</v>
      </c>
      <c r="K50" s="14" t="str">
        <f>IFERROR(L50-J50,"-")</f>
        <v>-</v>
      </c>
      <c r="L50" s="14" t="str">
        <f>IF(($E$6&lt;I50),"-",$E$7)</f>
        <v>-</v>
      </c>
      <c r="M50" s="14" t="str">
        <f>IFERROR(M49-J50,"-")</f>
        <v>-</v>
      </c>
      <c r="O50" s="14">
        <v>140</v>
      </c>
      <c r="P50" s="14" t="str">
        <f t="shared" si="0"/>
        <v>-</v>
      </c>
      <c r="Q50" s="14" t="str">
        <f>IFERROR(R50-P50,"-")</f>
        <v>-</v>
      </c>
      <c r="R50" s="14" t="str">
        <f>IF(($E$6&lt;O50),"-",$E$7)</f>
        <v>-</v>
      </c>
      <c r="S50" s="14" t="str">
        <f>IFERROR(S49-P50,"-")</f>
        <v>-</v>
      </c>
      <c r="U50" s="14">
        <v>190</v>
      </c>
      <c r="V50" s="14" t="str">
        <f t="shared" si="1"/>
        <v>-</v>
      </c>
      <c r="W50" s="14" t="str">
        <f>IFERROR(X50-V50,"-")</f>
        <v>-</v>
      </c>
      <c r="X50" s="14" t="str">
        <f>IF(($E$6&lt;U50),"-",$E$7)</f>
        <v>-</v>
      </c>
      <c r="Y50" s="14" t="str">
        <f>IFERROR(Y49-V50,"-")</f>
        <v>-</v>
      </c>
      <c r="AA50" s="14">
        <v>240</v>
      </c>
      <c r="AB50" s="14" t="str">
        <f t="shared" si="2"/>
        <v>-</v>
      </c>
      <c r="AC50" s="14" t="str">
        <f>IFERROR(AD50-AB50,"-")</f>
        <v>-</v>
      </c>
      <c r="AD50" s="14" t="str">
        <f>IF(($E$6&lt;AA50),"-",$E$7)</f>
        <v>-</v>
      </c>
      <c r="AE50" s="14" t="str">
        <f>IFERROR(AE49-AB50,"-")</f>
        <v>-</v>
      </c>
    </row>
    <row r="51" spans="3:31" s="7" customFormat="1">
      <c r="C51" s="14">
        <v>41</v>
      </c>
      <c r="D51" s="14">
        <f t="shared" si="3"/>
        <v>204285.83980730263</v>
      </c>
      <c r="E51" s="14">
        <f>IFERROR(F51-D51,"-")</f>
        <v>8682.4994584485539</v>
      </c>
      <c r="F51" s="14">
        <f>IF(($E$6&lt;C51),"-",$E$7)</f>
        <v>212968.33926575119</v>
      </c>
      <c r="G51" s="14">
        <f>IFERROR(G50-D51,"-")</f>
        <v>3963313.9002484865</v>
      </c>
      <c r="I51" s="14">
        <v>91</v>
      </c>
      <c r="J51" s="14" t="str">
        <f t="shared" si="4"/>
        <v>-</v>
      </c>
      <c r="K51" s="14" t="str">
        <f>IFERROR(L51-J51,"-")</f>
        <v>-</v>
      </c>
      <c r="L51" s="14" t="str">
        <f>IF(($E$6&lt;I51),"-",$E$7)</f>
        <v>-</v>
      </c>
      <c r="M51" s="14" t="str">
        <f>IFERROR(M50-J51,"-")</f>
        <v>-</v>
      </c>
      <c r="O51" s="14">
        <v>141</v>
      </c>
      <c r="P51" s="14" t="str">
        <f t="shared" si="0"/>
        <v>-</v>
      </c>
      <c r="Q51" s="14" t="str">
        <f>IFERROR(R51-P51,"-")</f>
        <v>-</v>
      </c>
      <c r="R51" s="14" t="str">
        <f>IF(($E$6&lt;O51),"-",$E$7)</f>
        <v>-</v>
      </c>
      <c r="S51" s="14" t="str">
        <f>IFERROR(S50-P51,"-")</f>
        <v>-</v>
      </c>
      <c r="U51" s="14">
        <v>191</v>
      </c>
      <c r="V51" s="14" t="str">
        <f t="shared" si="1"/>
        <v>-</v>
      </c>
      <c r="W51" s="14" t="str">
        <f>IFERROR(X51-V51,"-")</f>
        <v>-</v>
      </c>
      <c r="X51" s="14" t="str">
        <f>IF(($E$6&lt;U51),"-",$E$7)</f>
        <v>-</v>
      </c>
      <c r="Y51" s="14" t="str">
        <f>IFERROR(Y50-V51,"-")</f>
        <v>-</v>
      </c>
      <c r="AA51" s="14">
        <v>241</v>
      </c>
      <c r="AB51" s="14" t="str">
        <f t="shared" si="2"/>
        <v>-</v>
      </c>
      <c r="AC51" s="14" t="str">
        <f>IFERROR(AD51-AB51,"-")</f>
        <v>-</v>
      </c>
      <c r="AD51" s="14" t="str">
        <f>IF(($E$6&lt;AA51),"-",$E$7)</f>
        <v>-</v>
      </c>
      <c r="AE51" s="14" t="str">
        <f>IFERROR(AE50-AB51,"-")</f>
        <v>-</v>
      </c>
    </row>
    <row r="52" spans="3:31" s="7" customFormat="1">
      <c r="C52" s="14">
        <v>42</v>
      </c>
      <c r="D52" s="14">
        <f t="shared" si="3"/>
        <v>204711.43530690117</v>
      </c>
      <c r="E52" s="14">
        <f>IFERROR(F52-D52,"-")</f>
        <v>8256.9039588500164</v>
      </c>
      <c r="F52" s="14">
        <f>IF(($E$6&lt;C52),"-",$E$7)</f>
        <v>212968.33926575119</v>
      </c>
      <c r="G52" s="14">
        <f>IFERROR(G51-D52,"-")</f>
        <v>3758602.4649415854</v>
      </c>
      <c r="I52" s="14">
        <v>92</v>
      </c>
      <c r="J52" s="14" t="str">
        <f t="shared" si="4"/>
        <v>-</v>
      </c>
      <c r="K52" s="14" t="str">
        <f>IFERROR(L52-J52,"-")</f>
        <v>-</v>
      </c>
      <c r="L52" s="14" t="str">
        <f>IF(($E$6&lt;I52),"-",$E$7)</f>
        <v>-</v>
      </c>
      <c r="M52" s="14" t="str">
        <f>IFERROR(M51-J52,"-")</f>
        <v>-</v>
      </c>
      <c r="O52" s="14">
        <v>142</v>
      </c>
      <c r="P52" s="14" t="str">
        <f t="shared" si="0"/>
        <v>-</v>
      </c>
      <c r="Q52" s="14" t="str">
        <f>IFERROR(R52-P52,"-")</f>
        <v>-</v>
      </c>
      <c r="R52" s="14" t="str">
        <f>IF(($E$6&lt;O52),"-",$E$7)</f>
        <v>-</v>
      </c>
      <c r="S52" s="14" t="str">
        <f>IFERROR(S51-P52,"-")</f>
        <v>-</v>
      </c>
      <c r="U52" s="14">
        <v>192</v>
      </c>
      <c r="V52" s="14" t="str">
        <f t="shared" si="1"/>
        <v>-</v>
      </c>
      <c r="W52" s="14" t="str">
        <f>IFERROR(X52-V52,"-")</f>
        <v>-</v>
      </c>
      <c r="X52" s="14" t="str">
        <f>IF(($E$6&lt;U52),"-",$E$7)</f>
        <v>-</v>
      </c>
      <c r="Y52" s="14" t="str">
        <f>IFERROR(Y51-V52,"-")</f>
        <v>-</v>
      </c>
      <c r="AA52" s="14">
        <v>242</v>
      </c>
      <c r="AB52" s="14" t="str">
        <f t="shared" si="2"/>
        <v>-</v>
      </c>
      <c r="AC52" s="14" t="str">
        <f>IFERROR(AD52-AB52,"-")</f>
        <v>-</v>
      </c>
      <c r="AD52" s="14" t="str">
        <f>IF(($E$6&lt;AA52),"-",$E$7)</f>
        <v>-</v>
      </c>
      <c r="AE52" s="14" t="str">
        <f>IFERROR(AE51-AB52,"-")</f>
        <v>-</v>
      </c>
    </row>
    <row r="53" spans="3:31" s="7" customFormat="1">
      <c r="C53" s="14">
        <v>43</v>
      </c>
      <c r="D53" s="14">
        <f t="shared" si="3"/>
        <v>205137.9174637906</v>
      </c>
      <c r="E53" s="14">
        <f>IFERROR(F53-D53,"-")</f>
        <v>7830.4218019605905</v>
      </c>
      <c r="F53" s="14">
        <f>IF(($E$6&lt;C53),"-",$E$7)</f>
        <v>212968.33926575119</v>
      </c>
      <c r="G53" s="14">
        <f>IFERROR(G52-D53,"-")</f>
        <v>3553464.5474777948</v>
      </c>
      <c r="I53" s="14">
        <v>93</v>
      </c>
      <c r="J53" s="14" t="str">
        <f t="shared" si="4"/>
        <v>-</v>
      </c>
      <c r="K53" s="14" t="str">
        <f>IFERROR(L53-J53,"-")</f>
        <v>-</v>
      </c>
      <c r="L53" s="14" t="str">
        <f>IF(($E$6&lt;I53),"-",$E$7)</f>
        <v>-</v>
      </c>
      <c r="M53" s="14" t="str">
        <f>IFERROR(M52-J53,"-")</f>
        <v>-</v>
      </c>
      <c r="O53" s="14">
        <v>143</v>
      </c>
      <c r="P53" s="14" t="str">
        <f t="shared" si="0"/>
        <v>-</v>
      </c>
      <c r="Q53" s="14" t="str">
        <f>IFERROR(R53-P53,"-")</f>
        <v>-</v>
      </c>
      <c r="R53" s="14" t="str">
        <f>IF(($E$6&lt;O53),"-",$E$7)</f>
        <v>-</v>
      </c>
      <c r="S53" s="14" t="str">
        <f>IFERROR(S52-P53,"-")</f>
        <v>-</v>
      </c>
      <c r="U53" s="14">
        <v>193</v>
      </c>
      <c r="V53" s="14" t="str">
        <f t="shared" si="1"/>
        <v>-</v>
      </c>
      <c r="W53" s="14" t="str">
        <f>IFERROR(X53-V53,"-")</f>
        <v>-</v>
      </c>
      <c r="X53" s="14" t="str">
        <f>IF(($E$6&lt;U53),"-",$E$7)</f>
        <v>-</v>
      </c>
      <c r="Y53" s="14" t="str">
        <f>IFERROR(Y52-V53,"-")</f>
        <v>-</v>
      </c>
      <c r="AA53" s="14">
        <v>243</v>
      </c>
      <c r="AB53" s="14" t="str">
        <f t="shared" si="2"/>
        <v>-</v>
      </c>
      <c r="AC53" s="14" t="str">
        <f>IFERROR(AD53-AB53,"-")</f>
        <v>-</v>
      </c>
      <c r="AD53" s="14" t="str">
        <f>IF(($E$6&lt;AA53),"-",$E$7)</f>
        <v>-</v>
      </c>
      <c r="AE53" s="14" t="str">
        <f>IFERROR(AE52-AB53,"-")</f>
        <v>-</v>
      </c>
    </row>
    <row r="54" spans="3:31" s="7" customFormat="1">
      <c r="C54" s="14">
        <v>44</v>
      </c>
      <c r="D54" s="14">
        <f t="shared" si="3"/>
        <v>205565.28812517351</v>
      </c>
      <c r="E54" s="14">
        <f>IFERROR(F54-D54,"-")</f>
        <v>7403.0511405776779</v>
      </c>
      <c r="F54" s="14">
        <f>IF(($E$6&lt;C54),"-",$E$7)</f>
        <v>212968.33926575119</v>
      </c>
      <c r="G54" s="14">
        <f>IFERROR(G53-D54,"-")</f>
        <v>3347899.2593526212</v>
      </c>
      <c r="I54" s="14">
        <v>94</v>
      </c>
      <c r="J54" s="14" t="str">
        <f t="shared" si="4"/>
        <v>-</v>
      </c>
      <c r="K54" s="14" t="str">
        <f>IFERROR(L54-J54,"-")</f>
        <v>-</v>
      </c>
      <c r="L54" s="14" t="str">
        <f>IF(($E$6&lt;I54),"-",$E$7)</f>
        <v>-</v>
      </c>
      <c r="M54" s="14" t="str">
        <f>IFERROR(M53-J54,"-")</f>
        <v>-</v>
      </c>
      <c r="O54" s="14">
        <v>144</v>
      </c>
      <c r="P54" s="14" t="str">
        <f t="shared" si="0"/>
        <v>-</v>
      </c>
      <c r="Q54" s="14" t="str">
        <f>IFERROR(R54-P54,"-")</f>
        <v>-</v>
      </c>
      <c r="R54" s="14" t="str">
        <f>IF(($E$6&lt;O54),"-",$E$7)</f>
        <v>-</v>
      </c>
      <c r="S54" s="14" t="str">
        <f>IFERROR(S53-P54,"-")</f>
        <v>-</v>
      </c>
      <c r="U54" s="14">
        <v>194</v>
      </c>
      <c r="V54" s="14" t="str">
        <f t="shared" si="1"/>
        <v>-</v>
      </c>
      <c r="W54" s="14" t="str">
        <f>IFERROR(X54-V54,"-")</f>
        <v>-</v>
      </c>
      <c r="X54" s="14" t="str">
        <f>IF(($E$6&lt;U54),"-",$E$7)</f>
        <v>-</v>
      </c>
      <c r="Y54" s="14" t="str">
        <f>IFERROR(Y53-V54,"-")</f>
        <v>-</v>
      </c>
      <c r="AA54" s="14">
        <v>244</v>
      </c>
      <c r="AB54" s="14" t="str">
        <f t="shared" si="2"/>
        <v>-</v>
      </c>
      <c r="AC54" s="14" t="str">
        <f>IFERROR(AD54-AB54,"-")</f>
        <v>-</v>
      </c>
      <c r="AD54" s="14" t="str">
        <f>IF(($E$6&lt;AA54),"-",$E$7)</f>
        <v>-</v>
      </c>
      <c r="AE54" s="14" t="str">
        <f>IFERROR(AE53-AB54,"-")</f>
        <v>-</v>
      </c>
    </row>
    <row r="55" spans="3:31" s="7" customFormat="1">
      <c r="C55" s="14">
        <v>45</v>
      </c>
      <c r="D55" s="14">
        <f t="shared" si="3"/>
        <v>205993.54914210099</v>
      </c>
      <c r="E55" s="14">
        <f>IFERROR(F55-D55,"-")</f>
        <v>6974.790123650193</v>
      </c>
      <c r="F55" s="14">
        <f>IF(($E$6&lt;C55),"-",$E$7)</f>
        <v>212968.33926575119</v>
      </c>
      <c r="G55" s="14">
        <f>IFERROR(G54-D55,"-")</f>
        <v>3141905.7102105203</v>
      </c>
      <c r="I55" s="14">
        <v>95</v>
      </c>
      <c r="J55" s="14" t="str">
        <f t="shared" si="4"/>
        <v>-</v>
      </c>
      <c r="K55" s="14" t="str">
        <f>IFERROR(L55-J55,"-")</f>
        <v>-</v>
      </c>
      <c r="L55" s="14" t="str">
        <f>IF(($E$6&lt;I55),"-",$E$7)</f>
        <v>-</v>
      </c>
      <c r="M55" s="14" t="str">
        <f>IFERROR(M54-J55,"-")</f>
        <v>-</v>
      </c>
      <c r="O55" s="14">
        <v>145</v>
      </c>
      <c r="P55" s="14" t="str">
        <f t="shared" si="0"/>
        <v>-</v>
      </c>
      <c r="Q55" s="14" t="str">
        <f>IFERROR(R55-P55,"-")</f>
        <v>-</v>
      </c>
      <c r="R55" s="14" t="str">
        <f>IF(($E$6&lt;O55),"-",$E$7)</f>
        <v>-</v>
      </c>
      <c r="S55" s="14" t="str">
        <f>IFERROR(S54-P55,"-")</f>
        <v>-</v>
      </c>
      <c r="U55" s="14">
        <v>195</v>
      </c>
      <c r="V55" s="14" t="str">
        <f t="shared" si="1"/>
        <v>-</v>
      </c>
      <c r="W55" s="14" t="str">
        <f>IFERROR(X55-V55,"-")</f>
        <v>-</v>
      </c>
      <c r="X55" s="14" t="str">
        <f>IF(($E$6&lt;U55),"-",$E$7)</f>
        <v>-</v>
      </c>
      <c r="Y55" s="14" t="str">
        <f>IFERROR(Y54-V55,"-")</f>
        <v>-</v>
      </c>
      <c r="AA55" s="14">
        <v>245</v>
      </c>
      <c r="AB55" s="14" t="str">
        <f t="shared" si="2"/>
        <v>-</v>
      </c>
      <c r="AC55" s="14" t="str">
        <f>IFERROR(AD55-AB55,"-")</f>
        <v>-</v>
      </c>
      <c r="AD55" s="14" t="str">
        <f>IF(($E$6&lt;AA55),"-",$E$7)</f>
        <v>-</v>
      </c>
      <c r="AE55" s="14" t="str">
        <f>IFERROR(AE54-AB55,"-")</f>
        <v>-</v>
      </c>
    </row>
    <row r="56" spans="3:31" s="7" customFormat="1">
      <c r="C56" s="14">
        <v>46</v>
      </c>
      <c r="D56" s="14">
        <f t="shared" si="3"/>
        <v>206422.70236948039</v>
      </c>
      <c r="E56" s="14">
        <f>IFERROR(F56-D56,"-")</f>
        <v>6545.6368962707929</v>
      </c>
      <c r="F56" s="14">
        <f>IF(($E$6&lt;C56),"-",$E$7)</f>
        <v>212968.33926575119</v>
      </c>
      <c r="G56" s="14">
        <f>IFERROR(G55-D56,"-")</f>
        <v>2935483.0078410399</v>
      </c>
      <c r="I56" s="14">
        <v>96</v>
      </c>
      <c r="J56" s="14" t="str">
        <f t="shared" si="4"/>
        <v>-</v>
      </c>
      <c r="K56" s="14" t="str">
        <f>IFERROR(L56-J56,"-")</f>
        <v>-</v>
      </c>
      <c r="L56" s="14" t="str">
        <f>IF(($E$6&lt;I56),"-",$E$7)</f>
        <v>-</v>
      </c>
      <c r="M56" s="14" t="str">
        <f>IFERROR(M55-J56,"-")</f>
        <v>-</v>
      </c>
      <c r="O56" s="14">
        <v>146</v>
      </c>
      <c r="P56" s="14" t="str">
        <f t="shared" si="0"/>
        <v>-</v>
      </c>
      <c r="Q56" s="14" t="str">
        <f>IFERROR(R56-P56,"-")</f>
        <v>-</v>
      </c>
      <c r="R56" s="14" t="str">
        <f>IF(($E$6&lt;O56),"-",$E$7)</f>
        <v>-</v>
      </c>
      <c r="S56" s="14" t="str">
        <f>IFERROR(S55-P56,"-")</f>
        <v>-</v>
      </c>
      <c r="U56" s="14">
        <v>196</v>
      </c>
      <c r="V56" s="14" t="str">
        <f t="shared" si="1"/>
        <v>-</v>
      </c>
      <c r="W56" s="14" t="str">
        <f>IFERROR(X56-V56,"-")</f>
        <v>-</v>
      </c>
      <c r="X56" s="14" t="str">
        <f>IF(($E$6&lt;U56),"-",$E$7)</f>
        <v>-</v>
      </c>
      <c r="Y56" s="14" t="str">
        <f>IFERROR(Y55-V56,"-")</f>
        <v>-</v>
      </c>
      <c r="AA56" s="14">
        <v>246</v>
      </c>
      <c r="AB56" s="14" t="str">
        <f t="shared" si="2"/>
        <v>-</v>
      </c>
      <c r="AC56" s="14" t="str">
        <f>IFERROR(AD56-AB56,"-")</f>
        <v>-</v>
      </c>
      <c r="AD56" s="14" t="str">
        <f>IF(($E$6&lt;AA56),"-",$E$7)</f>
        <v>-</v>
      </c>
      <c r="AE56" s="14" t="str">
        <f>IFERROR(AE55-AB56,"-")</f>
        <v>-</v>
      </c>
    </row>
    <row r="57" spans="3:31" s="7" customFormat="1">
      <c r="C57" s="14">
        <v>47</v>
      </c>
      <c r="D57" s="14">
        <f t="shared" si="3"/>
        <v>206852.74966608352</v>
      </c>
      <c r="E57" s="14">
        <f>IFERROR(F57-D57,"-")</f>
        <v>6115.58959966767</v>
      </c>
      <c r="F57" s="14">
        <f>IF(($E$6&lt;C57),"-",$E$7)</f>
        <v>212968.33926575119</v>
      </c>
      <c r="G57" s="14">
        <f>IFERROR(G56-D57,"-")</f>
        <v>2728630.2581749563</v>
      </c>
      <c r="I57" s="14">
        <v>97</v>
      </c>
      <c r="J57" s="14" t="str">
        <f t="shared" si="4"/>
        <v>-</v>
      </c>
      <c r="K57" s="14" t="str">
        <f>IFERROR(L57-J57,"-")</f>
        <v>-</v>
      </c>
      <c r="L57" s="14" t="str">
        <f>IF(($E$6&lt;I57),"-",$E$7)</f>
        <v>-</v>
      </c>
      <c r="M57" s="14" t="str">
        <f>IFERROR(M56-J57,"-")</f>
        <v>-</v>
      </c>
      <c r="O57" s="14">
        <v>147</v>
      </c>
      <c r="P57" s="14" t="str">
        <f t="shared" si="0"/>
        <v>-</v>
      </c>
      <c r="Q57" s="14" t="str">
        <f>IFERROR(R57-P57,"-")</f>
        <v>-</v>
      </c>
      <c r="R57" s="14" t="str">
        <f>IF(($E$6&lt;O57),"-",$E$7)</f>
        <v>-</v>
      </c>
      <c r="S57" s="14" t="str">
        <f>IFERROR(S56-P57,"-")</f>
        <v>-</v>
      </c>
      <c r="U57" s="14">
        <v>197</v>
      </c>
      <c r="V57" s="14" t="str">
        <f t="shared" si="1"/>
        <v>-</v>
      </c>
      <c r="W57" s="14" t="str">
        <f>IFERROR(X57-V57,"-")</f>
        <v>-</v>
      </c>
      <c r="X57" s="14" t="str">
        <f>IF(($E$6&lt;U57),"-",$E$7)</f>
        <v>-</v>
      </c>
      <c r="Y57" s="14" t="str">
        <f>IFERROR(Y56-V57,"-")</f>
        <v>-</v>
      </c>
      <c r="AA57" s="14">
        <v>247</v>
      </c>
      <c r="AB57" s="14" t="str">
        <f t="shared" si="2"/>
        <v>-</v>
      </c>
      <c r="AC57" s="14" t="str">
        <f>IFERROR(AD57-AB57,"-")</f>
        <v>-</v>
      </c>
      <c r="AD57" s="14" t="str">
        <f>IF(($E$6&lt;AA57),"-",$E$7)</f>
        <v>-</v>
      </c>
      <c r="AE57" s="14" t="str">
        <f>IFERROR(AE56-AB57,"-")</f>
        <v>-</v>
      </c>
    </row>
    <row r="58" spans="3:31" s="7" customFormat="1">
      <c r="C58" s="14">
        <v>48</v>
      </c>
      <c r="D58" s="14">
        <f t="shared" si="3"/>
        <v>207283.69289455452</v>
      </c>
      <c r="E58" s="14">
        <f>IFERROR(F58-D58,"-")</f>
        <v>5684.6463711966644</v>
      </c>
      <c r="F58" s="14">
        <f>IF(($E$6&lt;C58),"-",$E$7)</f>
        <v>212968.33926575119</v>
      </c>
      <c r="G58" s="14">
        <f>IFERROR(G57-D58,"-")</f>
        <v>2521346.5652804016</v>
      </c>
      <c r="I58" s="14">
        <v>98</v>
      </c>
      <c r="J58" s="14" t="str">
        <f t="shared" si="4"/>
        <v>-</v>
      </c>
      <c r="K58" s="14" t="str">
        <f>IFERROR(L58-J58,"-")</f>
        <v>-</v>
      </c>
      <c r="L58" s="14" t="str">
        <f>IF(($E$6&lt;I58),"-",$E$7)</f>
        <v>-</v>
      </c>
      <c r="M58" s="14" t="str">
        <f>IFERROR(M57-J58,"-")</f>
        <v>-</v>
      </c>
      <c r="O58" s="14">
        <v>148</v>
      </c>
      <c r="P58" s="14" t="str">
        <f t="shared" si="0"/>
        <v>-</v>
      </c>
      <c r="Q58" s="14" t="str">
        <f>IFERROR(R58-P58,"-")</f>
        <v>-</v>
      </c>
      <c r="R58" s="14" t="str">
        <f>IF(($E$6&lt;O58),"-",$E$7)</f>
        <v>-</v>
      </c>
      <c r="S58" s="14" t="str">
        <f>IFERROR(S57-P58,"-")</f>
        <v>-</v>
      </c>
      <c r="U58" s="14">
        <v>198</v>
      </c>
      <c r="V58" s="14" t="str">
        <f t="shared" si="1"/>
        <v>-</v>
      </c>
      <c r="W58" s="14" t="str">
        <f>IFERROR(X58-V58,"-")</f>
        <v>-</v>
      </c>
      <c r="X58" s="14" t="str">
        <f>IF(($E$6&lt;U58),"-",$E$7)</f>
        <v>-</v>
      </c>
      <c r="Y58" s="14" t="str">
        <f>IFERROR(Y57-V58,"-")</f>
        <v>-</v>
      </c>
      <c r="AA58" s="14">
        <v>248</v>
      </c>
      <c r="AB58" s="14" t="str">
        <f t="shared" si="2"/>
        <v>-</v>
      </c>
      <c r="AC58" s="14" t="str">
        <f>IFERROR(AD58-AB58,"-")</f>
        <v>-</v>
      </c>
      <c r="AD58" s="14" t="str">
        <f>IF(($E$6&lt;AA58),"-",$E$7)</f>
        <v>-</v>
      </c>
      <c r="AE58" s="14" t="str">
        <f>IFERROR(AE57-AB58,"-")</f>
        <v>-</v>
      </c>
    </row>
    <row r="59" spans="3:31" s="7" customFormat="1">
      <c r="C59" s="14">
        <v>49</v>
      </c>
      <c r="D59" s="14">
        <f t="shared" si="3"/>
        <v>207715.53392141822</v>
      </c>
      <c r="E59" s="14">
        <f>IFERROR(F59-D59,"-")</f>
        <v>5252.80534433297</v>
      </c>
      <c r="F59" s="14">
        <f>IF(($E$6&lt;C59),"-",$E$7)</f>
        <v>212968.33926575119</v>
      </c>
      <c r="G59" s="14">
        <f>IFERROR(G58-D59,"-")</f>
        <v>2313631.0313589834</v>
      </c>
      <c r="I59" s="14">
        <v>99</v>
      </c>
      <c r="J59" s="14" t="str">
        <f t="shared" si="4"/>
        <v>-</v>
      </c>
      <c r="K59" s="14" t="str">
        <f>IFERROR(L59-J59,"-")</f>
        <v>-</v>
      </c>
      <c r="L59" s="14" t="str">
        <f>IF(($E$6&lt;I59),"-",$E$7)</f>
        <v>-</v>
      </c>
      <c r="M59" s="14" t="str">
        <f>IFERROR(M58-J59,"-")</f>
        <v>-</v>
      </c>
      <c r="O59" s="14">
        <v>149</v>
      </c>
      <c r="P59" s="14" t="str">
        <f t="shared" si="0"/>
        <v>-</v>
      </c>
      <c r="Q59" s="14" t="str">
        <f>IFERROR(R59-P59,"-")</f>
        <v>-</v>
      </c>
      <c r="R59" s="14" t="str">
        <f>IF(($E$6&lt;O59),"-",$E$7)</f>
        <v>-</v>
      </c>
      <c r="S59" s="14" t="str">
        <f>IFERROR(S58-P59,"-")</f>
        <v>-</v>
      </c>
      <c r="U59" s="14">
        <v>199</v>
      </c>
      <c r="V59" s="14" t="str">
        <f t="shared" si="1"/>
        <v>-</v>
      </c>
      <c r="W59" s="14" t="str">
        <f>IFERROR(X59-V59,"-")</f>
        <v>-</v>
      </c>
      <c r="X59" s="14" t="str">
        <f>IF(($E$6&lt;U59),"-",$E$7)</f>
        <v>-</v>
      </c>
      <c r="Y59" s="14" t="str">
        <f>IFERROR(Y58-V59,"-")</f>
        <v>-</v>
      </c>
      <c r="AA59" s="14">
        <v>249</v>
      </c>
      <c r="AB59" s="14" t="str">
        <f t="shared" si="2"/>
        <v>-</v>
      </c>
      <c r="AC59" s="14" t="str">
        <f>IFERROR(AD59-AB59,"-")</f>
        <v>-</v>
      </c>
      <c r="AD59" s="14" t="str">
        <f>IF(($E$6&lt;AA59),"-",$E$7)</f>
        <v>-</v>
      </c>
      <c r="AE59" s="14" t="str">
        <f>IFERROR(AE58-AB59,"-")</f>
        <v>-</v>
      </c>
    </row>
    <row r="60" spans="3:31" s="7" customFormat="1">
      <c r="C60" s="15">
        <v>50</v>
      </c>
      <c r="D60" s="15">
        <f t="shared" si="3"/>
        <v>208148.27461708788</v>
      </c>
      <c r="E60" s="15">
        <f>IFERROR(F60-D60,"-")</f>
        <v>4820.064648663305</v>
      </c>
      <c r="F60" s="15">
        <f>IF(($E$6&lt;C60),"-",$E$7)</f>
        <v>212968.33926575119</v>
      </c>
      <c r="G60" s="15">
        <f>IFERROR(G59-D60,"-")</f>
        <v>2105482.7567418953</v>
      </c>
      <c r="I60" s="15">
        <v>100</v>
      </c>
      <c r="J60" s="15" t="str">
        <f t="shared" si="4"/>
        <v>-</v>
      </c>
      <c r="K60" s="15" t="str">
        <f>IFERROR(L60-J60,"-")</f>
        <v>-</v>
      </c>
      <c r="L60" s="15" t="str">
        <f>IF(($E$6&lt;I60),"-",$E$7)</f>
        <v>-</v>
      </c>
      <c r="M60" s="15" t="str">
        <f>IFERROR(M59-J60,"-")</f>
        <v>-</v>
      </c>
      <c r="O60" s="15">
        <v>150</v>
      </c>
      <c r="P60" s="15" t="str">
        <f t="shared" si="0"/>
        <v>-</v>
      </c>
      <c r="Q60" s="15" t="str">
        <f>IFERROR(R60-P60,"-")</f>
        <v>-</v>
      </c>
      <c r="R60" s="15" t="str">
        <f>IF(($E$6&lt;O60),"-",$E$7)</f>
        <v>-</v>
      </c>
      <c r="S60" s="15" t="str">
        <f>IFERROR(S59-P60,"-")</f>
        <v>-</v>
      </c>
      <c r="U60" s="15">
        <v>200</v>
      </c>
      <c r="V60" s="15" t="str">
        <f t="shared" si="1"/>
        <v>-</v>
      </c>
      <c r="W60" s="15" t="str">
        <f>IFERROR(X60-V60,"-")</f>
        <v>-</v>
      </c>
      <c r="X60" s="15" t="str">
        <f>IF(($E$6&lt;U60),"-",$E$7)</f>
        <v>-</v>
      </c>
      <c r="Y60" s="15" t="str">
        <f>IFERROR(Y59-V60,"-")</f>
        <v>-</v>
      </c>
      <c r="AA60" s="15">
        <v>250</v>
      </c>
      <c r="AB60" s="15" t="str">
        <f t="shared" si="2"/>
        <v>-</v>
      </c>
      <c r="AC60" s="15" t="str">
        <f>IFERROR(AD60-AB60,"-")</f>
        <v>-</v>
      </c>
      <c r="AD60" s="15" t="str">
        <f>IF(($E$6&lt;AA60),"-",$E$7)</f>
        <v>-</v>
      </c>
      <c r="AE60" s="15" t="str">
        <f>IFERROR(AE59-AB60,"-")</f>
        <v>-</v>
      </c>
    </row>
  </sheetData>
  <mergeCells count="4">
    <mergeCell ref="C4:D4"/>
    <mergeCell ref="C5:D5"/>
    <mergeCell ref="C6:D6"/>
    <mergeCell ref="C7:D7"/>
  </mergeCells>
  <phoneticPr fontId="2"/>
  <pageMargins left="0.70866141732283472" right="0.70866141732283472" top="0.74803149606299213" bottom="0.74803149606299213" header="0.31496062992125984" footer="0.31496062992125984"/>
  <pageSetup paperSize="9" scale="60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C2:AE60"/>
  <sheetViews>
    <sheetView tabSelected="1" topLeftCell="A29" workbookViewId="0">
      <selection activeCell="AI50" sqref="AI50"/>
    </sheetView>
  </sheetViews>
  <sheetFormatPr defaultRowHeight="11.25"/>
  <cols>
    <col min="1" max="1" width="2.75" style="4" customWidth="1"/>
    <col min="2" max="2" width="3.25" style="4" customWidth="1"/>
    <col min="3" max="3" width="6" style="4" customWidth="1"/>
    <col min="4" max="7" width="8.625" style="4" customWidth="1"/>
    <col min="8" max="8" width="5.75" style="4" customWidth="1"/>
    <col min="9" max="9" width="6" style="4" bestFit="1" customWidth="1"/>
    <col min="10" max="13" width="8.625" style="4" customWidth="1"/>
    <col min="14" max="14" width="4.75" style="4" customWidth="1"/>
    <col min="15" max="15" width="6" style="4" bestFit="1" customWidth="1"/>
    <col min="16" max="19" width="8.625" style="4" customWidth="1"/>
    <col min="20" max="20" width="4.75" style="4" customWidth="1"/>
    <col min="21" max="21" width="6" style="4" bestFit="1" customWidth="1"/>
    <col min="22" max="25" width="8.625" style="4" customWidth="1"/>
    <col min="26" max="26" width="4.75" style="4" customWidth="1"/>
    <col min="27" max="27" width="6" style="4" bestFit="1" customWidth="1"/>
    <col min="28" max="31" width="8.625" style="4" customWidth="1"/>
    <col min="32" max="16384" width="9" style="4"/>
  </cols>
  <sheetData>
    <row r="2" spans="3:31" ht="17.25">
      <c r="C2" s="2" t="s">
        <v>59</v>
      </c>
    </row>
    <row r="3" spans="3:31">
      <c r="C3" s="5"/>
    </row>
    <row r="4" spans="3:31">
      <c r="C4" s="87" t="s">
        <v>50</v>
      </c>
      <c r="D4" s="87"/>
      <c r="E4" s="11">
        <v>380000</v>
      </c>
    </row>
    <row r="5" spans="3:31">
      <c r="C5" s="87" t="s">
        <v>52</v>
      </c>
      <c r="D5" s="87"/>
      <c r="E5" s="11">
        <v>60</v>
      </c>
    </row>
    <row r="6" spans="3:31">
      <c r="C6" s="87" t="s">
        <v>54</v>
      </c>
      <c r="D6" s="87"/>
      <c r="E6" s="11">
        <v>6900</v>
      </c>
    </row>
    <row r="7" spans="3:31">
      <c r="C7" s="87" t="s">
        <v>56</v>
      </c>
      <c r="D7" s="87"/>
      <c r="E7" s="11">
        <f>E5*E6</f>
        <v>414000</v>
      </c>
    </row>
    <row r="8" spans="3:31">
      <c r="D8" s="6"/>
    </row>
    <row r="10" spans="3:31" s="8" customFormat="1">
      <c r="C10" s="85" t="s">
        <v>4</v>
      </c>
      <c r="D10" s="86" t="s">
        <v>57</v>
      </c>
      <c r="E10" s="86" t="s">
        <v>58</v>
      </c>
      <c r="F10" s="86" t="s">
        <v>9</v>
      </c>
      <c r="G10" s="86" t="s">
        <v>11</v>
      </c>
      <c r="I10" s="85" t="s">
        <v>4</v>
      </c>
      <c r="J10" s="86" t="s">
        <v>10</v>
      </c>
      <c r="K10" s="86" t="s">
        <v>8</v>
      </c>
      <c r="L10" s="86" t="s">
        <v>9</v>
      </c>
      <c r="M10" s="86" t="s">
        <v>11</v>
      </c>
      <c r="O10" s="85" t="s">
        <v>4</v>
      </c>
      <c r="P10" s="86" t="s">
        <v>10</v>
      </c>
      <c r="Q10" s="86" t="s">
        <v>8</v>
      </c>
      <c r="R10" s="86" t="s">
        <v>9</v>
      </c>
      <c r="S10" s="86" t="s">
        <v>11</v>
      </c>
      <c r="U10" s="85" t="s">
        <v>4</v>
      </c>
      <c r="V10" s="86" t="s">
        <v>10</v>
      </c>
      <c r="W10" s="86" t="s">
        <v>8</v>
      </c>
      <c r="X10" s="86" t="s">
        <v>9</v>
      </c>
      <c r="Y10" s="86" t="s">
        <v>11</v>
      </c>
      <c r="AA10" s="85" t="s">
        <v>4</v>
      </c>
      <c r="AB10" s="86" t="s">
        <v>10</v>
      </c>
      <c r="AC10" s="86" t="s">
        <v>8</v>
      </c>
      <c r="AD10" s="86" t="s">
        <v>9</v>
      </c>
      <c r="AE10" s="86" t="s">
        <v>11</v>
      </c>
    </row>
    <row r="11" spans="3:31" s="7" customFormat="1">
      <c r="C11" s="13">
        <v>1</v>
      </c>
      <c r="D11" s="75">
        <f>IF(($E$5&lt;C11),"-",$E$4/$E$5)</f>
        <v>6333.333333333333</v>
      </c>
      <c r="E11" s="75">
        <f>IFERROR(F11-D11,"-")</f>
        <v>566.66666666666697</v>
      </c>
      <c r="F11" s="13">
        <f>IF(($E$5&lt;C11),"-",$E$6)</f>
        <v>6900</v>
      </c>
      <c r="G11" s="75">
        <f>IFERROR(E7-F11,"-")</f>
        <v>407100</v>
      </c>
      <c r="I11" s="13">
        <v>51</v>
      </c>
      <c r="J11" s="75">
        <f>IF(($E$5&lt;I11),"-",$E$4/$E$5)</f>
        <v>6333.333333333333</v>
      </c>
      <c r="K11" s="14">
        <f>IFERROR(L11-J11,"-")</f>
        <v>566.66666666666697</v>
      </c>
      <c r="L11" s="14">
        <f>IF(($E$5&lt;I11),"-",$E$6)</f>
        <v>6900</v>
      </c>
      <c r="M11" s="14">
        <f>IFERROR(G60-L11,"-")</f>
        <v>62100</v>
      </c>
      <c r="O11" s="13">
        <v>101</v>
      </c>
      <c r="P11" s="75" t="str">
        <f>IF(($E$5&lt;O11),"-",$E$4/$E$5)</f>
        <v>-</v>
      </c>
      <c r="Q11" s="14" t="str">
        <f>IFERROR(R11-P11,"-")</f>
        <v>-</v>
      </c>
      <c r="R11" s="14" t="str">
        <f>IF(($E$5&lt;O11),"-",$E$6)</f>
        <v>-</v>
      </c>
      <c r="S11" s="14" t="str">
        <f>IFERROR(M60-R11,"-")</f>
        <v>-</v>
      </c>
      <c r="U11" s="13">
        <v>151</v>
      </c>
      <c r="V11" s="75" t="str">
        <f>IF(($E$5&lt;U11),"-",$E$4/$E$5)</f>
        <v>-</v>
      </c>
      <c r="W11" s="14" t="str">
        <f>IFERROR(X11-V11,"-")</f>
        <v>-</v>
      </c>
      <c r="X11" s="14" t="str">
        <f>IF(($E$5&lt;U11),"-",$E$6)</f>
        <v>-</v>
      </c>
      <c r="Y11" s="14" t="str">
        <f>IFERROR(S60-X11,"-")</f>
        <v>-</v>
      </c>
      <c r="AA11" s="13">
        <v>201</v>
      </c>
      <c r="AB11" s="75" t="str">
        <f>IF(($E$5&lt;AA11),"-",$E$4/$E$5)</f>
        <v>-</v>
      </c>
      <c r="AC11" s="14" t="str">
        <f>IFERROR(AD11-AB11,"-")</f>
        <v>-</v>
      </c>
      <c r="AD11" s="14" t="str">
        <f>IF(($E$5&lt;AA11),"-",$E$6)</f>
        <v>-</v>
      </c>
      <c r="AE11" s="14" t="str">
        <f>IFERROR(Y60-AD11,"-")</f>
        <v>-</v>
      </c>
    </row>
    <row r="12" spans="3:31" s="7" customFormat="1">
      <c r="C12" s="14">
        <v>2</v>
      </c>
      <c r="D12" s="14">
        <f t="shared" ref="D12:D60" si="0">IF(($E$5&lt;C12),"-",$E$4/$E$5)</f>
        <v>6333.333333333333</v>
      </c>
      <c r="E12" s="14">
        <f>IFERROR(F12-D12,"-")</f>
        <v>566.66666666666697</v>
      </c>
      <c r="F12" s="14">
        <f>IF(($E$5&lt;C12),"-",$E$6)</f>
        <v>6900</v>
      </c>
      <c r="G12" s="14">
        <f>IFERROR(G11-F12,"-")</f>
        <v>400200</v>
      </c>
      <c r="I12" s="14">
        <v>52</v>
      </c>
      <c r="J12" s="14">
        <f t="shared" ref="J12:J60" si="1">IF(($E$5&lt;I12),"-",$E$4/$E$5)</f>
        <v>6333.333333333333</v>
      </c>
      <c r="K12" s="14">
        <f>IFERROR(L12-J12,"-")</f>
        <v>566.66666666666697</v>
      </c>
      <c r="L12" s="14">
        <f>IF(($E$5&lt;I12),"-",$E$6)</f>
        <v>6900</v>
      </c>
      <c r="M12" s="14">
        <f>IFERROR(M11-L12,"-")</f>
        <v>55200</v>
      </c>
      <c r="O12" s="14">
        <v>102</v>
      </c>
      <c r="P12" s="14" t="str">
        <f t="shared" ref="P12:P60" si="2">IF(($E$5&lt;O12),"-",$E$4/$E$5)</f>
        <v>-</v>
      </c>
      <c r="Q12" s="14" t="str">
        <f>IFERROR(R12-P12,"-")</f>
        <v>-</v>
      </c>
      <c r="R12" s="14" t="str">
        <f>IF(($E$5&lt;O12),"-",$E$6)</f>
        <v>-</v>
      </c>
      <c r="S12" s="14" t="str">
        <f>IFERROR(S11-R12,"-")</f>
        <v>-</v>
      </c>
      <c r="U12" s="14">
        <v>152</v>
      </c>
      <c r="V12" s="14" t="str">
        <f t="shared" ref="V12:V60" si="3">IF(($E$5&lt;U12),"-",$E$4/$E$5)</f>
        <v>-</v>
      </c>
      <c r="W12" s="14" t="str">
        <f>IFERROR(X12-V12,"-")</f>
        <v>-</v>
      </c>
      <c r="X12" s="14" t="str">
        <f>IF(($E$5&lt;U12),"-",$E$6)</f>
        <v>-</v>
      </c>
      <c r="Y12" s="14" t="str">
        <f>IFERROR(Y11-X12,"-")</f>
        <v>-</v>
      </c>
      <c r="AA12" s="14">
        <v>202</v>
      </c>
      <c r="AB12" s="14" t="str">
        <f t="shared" ref="AB12:AB60" si="4">IF(($E$5&lt;AA12),"-",$E$4/$E$5)</f>
        <v>-</v>
      </c>
      <c r="AC12" s="14" t="str">
        <f>IFERROR(AD12-AB12,"-")</f>
        <v>-</v>
      </c>
      <c r="AD12" s="14" t="str">
        <f>IF(($E$5&lt;AA12),"-",$E$6)</f>
        <v>-</v>
      </c>
      <c r="AE12" s="14" t="str">
        <f>IFERROR(AE11-AD12,"-")</f>
        <v>-</v>
      </c>
    </row>
    <row r="13" spans="3:31" s="7" customFormat="1">
      <c r="C13" s="14">
        <v>3</v>
      </c>
      <c r="D13" s="14">
        <f t="shared" si="0"/>
        <v>6333.333333333333</v>
      </c>
      <c r="E13" s="14">
        <f>IFERROR(F13-D13,"-")</f>
        <v>566.66666666666697</v>
      </c>
      <c r="F13" s="14">
        <f>IF(($E$5&lt;C13),"-",$E$6)</f>
        <v>6900</v>
      </c>
      <c r="G13" s="14">
        <f>IFERROR(G12-F13,"-")</f>
        <v>393300</v>
      </c>
      <c r="I13" s="14">
        <v>53</v>
      </c>
      <c r="J13" s="14">
        <f t="shared" si="1"/>
        <v>6333.333333333333</v>
      </c>
      <c r="K13" s="14">
        <f>IFERROR(L13-J13,"-")</f>
        <v>566.66666666666697</v>
      </c>
      <c r="L13" s="14">
        <f>IF(($E$5&lt;I13),"-",$E$6)</f>
        <v>6900</v>
      </c>
      <c r="M13" s="14">
        <f>IFERROR(M12-L13,"-")</f>
        <v>48300</v>
      </c>
      <c r="O13" s="14">
        <v>103</v>
      </c>
      <c r="P13" s="14" t="str">
        <f t="shared" si="2"/>
        <v>-</v>
      </c>
      <c r="Q13" s="14" t="str">
        <f>IFERROR(R13-P13,"-")</f>
        <v>-</v>
      </c>
      <c r="R13" s="14" t="str">
        <f>IF(($E$5&lt;O13),"-",$E$6)</f>
        <v>-</v>
      </c>
      <c r="S13" s="14" t="str">
        <f>IFERROR(S12-R13,"-")</f>
        <v>-</v>
      </c>
      <c r="U13" s="14">
        <v>153</v>
      </c>
      <c r="V13" s="14" t="str">
        <f t="shared" si="3"/>
        <v>-</v>
      </c>
      <c r="W13" s="14" t="str">
        <f>IFERROR(X13-V13,"-")</f>
        <v>-</v>
      </c>
      <c r="X13" s="14" t="str">
        <f>IF(($E$5&lt;U13),"-",$E$6)</f>
        <v>-</v>
      </c>
      <c r="Y13" s="14" t="str">
        <f>IFERROR(Y12-X13,"-")</f>
        <v>-</v>
      </c>
      <c r="AA13" s="14">
        <v>203</v>
      </c>
      <c r="AB13" s="14" t="str">
        <f t="shared" si="4"/>
        <v>-</v>
      </c>
      <c r="AC13" s="14" t="str">
        <f>IFERROR(AD13-AB13,"-")</f>
        <v>-</v>
      </c>
      <c r="AD13" s="14" t="str">
        <f>IF(($E$5&lt;AA13),"-",$E$6)</f>
        <v>-</v>
      </c>
      <c r="AE13" s="14" t="str">
        <f>IFERROR(AE12-AD13,"-")</f>
        <v>-</v>
      </c>
    </row>
    <row r="14" spans="3:31" s="7" customFormat="1">
      <c r="C14" s="14">
        <v>4</v>
      </c>
      <c r="D14" s="14">
        <f t="shared" si="0"/>
        <v>6333.333333333333</v>
      </c>
      <c r="E14" s="14">
        <f>IFERROR(F14-D14,"-")</f>
        <v>566.66666666666697</v>
      </c>
      <c r="F14" s="14">
        <f>IF(($E$5&lt;C14),"-",$E$6)</f>
        <v>6900</v>
      </c>
      <c r="G14" s="14">
        <f>IFERROR(G13-F14,"-")</f>
        <v>386400</v>
      </c>
      <c r="I14" s="14">
        <v>54</v>
      </c>
      <c r="J14" s="14">
        <f t="shared" si="1"/>
        <v>6333.333333333333</v>
      </c>
      <c r="K14" s="14">
        <f>IFERROR(L14-J14,"-")</f>
        <v>566.66666666666697</v>
      </c>
      <c r="L14" s="14">
        <f>IF(($E$5&lt;I14),"-",$E$6)</f>
        <v>6900</v>
      </c>
      <c r="M14" s="14">
        <f>IFERROR(M13-L14,"-")</f>
        <v>41400</v>
      </c>
      <c r="O14" s="14">
        <v>104</v>
      </c>
      <c r="P14" s="14" t="str">
        <f t="shared" si="2"/>
        <v>-</v>
      </c>
      <c r="Q14" s="14" t="str">
        <f>IFERROR(R14-P14,"-")</f>
        <v>-</v>
      </c>
      <c r="R14" s="14" t="str">
        <f>IF(($E$5&lt;O14),"-",$E$6)</f>
        <v>-</v>
      </c>
      <c r="S14" s="14" t="str">
        <f>IFERROR(S13-R14,"-")</f>
        <v>-</v>
      </c>
      <c r="U14" s="14">
        <v>154</v>
      </c>
      <c r="V14" s="14" t="str">
        <f t="shared" si="3"/>
        <v>-</v>
      </c>
      <c r="W14" s="14" t="str">
        <f>IFERROR(X14-V14,"-")</f>
        <v>-</v>
      </c>
      <c r="X14" s="14" t="str">
        <f>IF(($E$5&lt;U14),"-",$E$6)</f>
        <v>-</v>
      </c>
      <c r="Y14" s="14" t="str">
        <f>IFERROR(Y13-X14,"-")</f>
        <v>-</v>
      </c>
      <c r="AA14" s="14">
        <v>204</v>
      </c>
      <c r="AB14" s="14" t="str">
        <f t="shared" si="4"/>
        <v>-</v>
      </c>
      <c r="AC14" s="14" t="str">
        <f>IFERROR(AD14-AB14,"-")</f>
        <v>-</v>
      </c>
      <c r="AD14" s="14" t="str">
        <f>IF(($E$5&lt;AA14),"-",$E$6)</f>
        <v>-</v>
      </c>
      <c r="AE14" s="14" t="str">
        <f>IFERROR(AE13-AD14,"-")</f>
        <v>-</v>
      </c>
    </row>
    <row r="15" spans="3:31" s="7" customFormat="1">
      <c r="C15" s="14">
        <v>5</v>
      </c>
      <c r="D15" s="14">
        <f t="shared" si="0"/>
        <v>6333.333333333333</v>
      </c>
      <c r="E15" s="14">
        <f>IFERROR(F15-D15,"-")</f>
        <v>566.66666666666697</v>
      </c>
      <c r="F15" s="14">
        <f>IF(($E$5&lt;C15),"-",$E$6)</f>
        <v>6900</v>
      </c>
      <c r="G15" s="14">
        <f>IFERROR(G14-F15,"-")</f>
        <v>379500</v>
      </c>
      <c r="I15" s="14">
        <v>55</v>
      </c>
      <c r="J15" s="14">
        <f t="shared" si="1"/>
        <v>6333.333333333333</v>
      </c>
      <c r="K15" s="14">
        <f>IFERROR(L15-J15,"-")</f>
        <v>566.66666666666697</v>
      </c>
      <c r="L15" s="14">
        <f>IF(($E$5&lt;I15),"-",$E$6)</f>
        <v>6900</v>
      </c>
      <c r="M15" s="14">
        <f>IFERROR(M14-L15,"-")</f>
        <v>34500</v>
      </c>
      <c r="O15" s="14">
        <v>105</v>
      </c>
      <c r="P15" s="14" t="str">
        <f t="shared" si="2"/>
        <v>-</v>
      </c>
      <c r="Q15" s="14" t="str">
        <f>IFERROR(R15-P15,"-")</f>
        <v>-</v>
      </c>
      <c r="R15" s="14" t="str">
        <f>IF(($E$5&lt;O15),"-",$E$6)</f>
        <v>-</v>
      </c>
      <c r="S15" s="14" t="str">
        <f>IFERROR(S14-R15,"-")</f>
        <v>-</v>
      </c>
      <c r="U15" s="14">
        <v>155</v>
      </c>
      <c r="V15" s="14" t="str">
        <f t="shared" si="3"/>
        <v>-</v>
      </c>
      <c r="W15" s="14" t="str">
        <f>IFERROR(X15-V15,"-")</f>
        <v>-</v>
      </c>
      <c r="X15" s="14" t="str">
        <f>IF(($E$5&lt;U15),"-",$E$6)</f>
        <v>-</v>
      </c>
      <c r="Y15" s="14" t="str">
        <f>IFERROR(Y14-X15,"-")</f>
        <v>-</v>
      </c>
      <c r="AA15" s="14">
        <v>205</v>
      </c>
      <c r="AB15" s="14" t="str">
        <f t="shared" si="4"/>
        <v>-</v>
      </c>
      <c r="AC15" s="14" t="str">
        <f>IFERROR(AD15-AB15,"-")</f>
        <v>-</v>
      </c>
      <c r="AD15" s="14" t="str">
        <f>IF(($E$5&lt;AA15),"-",$E$6)</f>
        <v>-</v>
      </c>
      <c r="AE15" s="14" t="str">
        <f>IFERROR(AE14-AD15,"-")</f>
        <v>-</v>
      </c>
    </row>
    <row r="16" spans="3:31" s="7" customFormat="1">
      <c r="C16" s="14">
        <v>6</v>
      </c>
      <c r="D16" s="14">
        <f t="shared" si="0"/>
        <v>6333.333333333333</v>
      </c>
      <c r="E16" s="14">
        <f>IFERROR(F16-D16,"-")</f>
        <v>566.66666666666697</v>
      </c>
      <c r="F16" s="14">
        <f>IF(($E$5&lt;C16),"-",$E$6)</f>
        <v>6900</v>
      </c>
      <c r="G16" s="14">
        <f>IFERROR(G15-F16,"-")</f>
        <v>372600</v>
      </c>
      <c r="I16" s="14">
        <v>56</v>
      </c>
      <c r="J16" s="14">
        <f t="shared" si="1"/>
        <v>6333.333333333333</v>
      </c>
      <c r="K16" s="14">
        <f>IFERROR(L16-J16,"-")</f>
        <v>566.66666666666697</v>
      </c>
      <c r="L16" s="14">
        <f>IF(($E$5&lt;I16),"-",$E$6)</f>
        <v>6900</v>
      </c>
      <c r="M16" s="14">
        <f>IFERROR(M15-L16,"-")</f>
        <v>27600</v>
      </c>
      <c r="O16" s="14">
        <v>106</v>
      </c>
      <c r="P16" s="14" t="str">
        <f t="shared" si="2"/>
        <v>-</v>
      </c>
      <c r="Q16" s="14" t="str">
        <f>IFERROR(R16-P16,"-")</f>
        <v>-</v>
      </c>
      <c r="R16" s="14" t="str">
        <f>IF(($E$5&lt;O16),"-",$E$6)</f>
        <v>-</v>
      </c>
      <c r="S16" s="14" t="str">
        <f>IFERROR(S15-R16,"-")</f>
        <v>-</v>
      </c>
      <c r="U16" s="14">
        <v>156</v>
      </c>
      <c r="V16" s="14" t="str">
        <f t="shared" si="3"/>
        <v>-</v>
      </c>
      <c r="W16" s="14" t="str">
        <f>IFERROR(X16-V16,"-")</f>
        <v>-</v>
      </c>
      <c r="X16" s="14" t="str">
        <f>IF(($E$5&lt;U16),"-",$E$6)</f>
        <v>-</v>
      </c>
      <c r="Y16" s="14" t="str">
        <f>IFERROR(Y15-X16,"-")</f>
        <v>-</v>
      </c>
      <c r="AA16" s="14">
        <v>206</v>
      </c>
      <c r="AB16" s="14" t="str">
        <f t="shared" si="4"/>
        <v>-</v>
      </c>
      <c r="AC16" s="14" t="str">
        <f>IFERROR(AD16-AB16,"-")</f>
        <v>-</v>
      </c>
      <c r="AD16" s="14" t="str">
        <f>IF(($E$5&lt;AA16),"-",$E$6)</f>
        <v>-</v>
      </c>
      <c r="AE16" s="14" t="str">
        <f>IFERROR(AE15-AD16,"-")</f>
        <v>-</v>
      </c>
    </row>
    <row r="17" spans="3:31" s="7" customFormat="1">
      <c r="C17" s="14">
        <v>7</v>
      </c>
      <c r="D17" s="14">
        <f t="shared" si="0"/>
        <v>6333.333333333333</v>
      </c>
      <c r="E17" s="14">
        <f>IFERROR(F17-D17,"-")</f>
        <v>566.66666666666697</v>
      </c>
      <c r="F17" s="14">
        <f>IF(($E$5&lt;C17),"-",$E$6)</f>
        <v>6900</v>
      </c>
      <c r="G17" s="14">
        <f>IFERROR(G16-F17,"-")</f>
        <v>365700</v>
      </c>
      <c r="I17" s="14">
        <v>57</v>
      </c>
      <c r="J17" s="14">
        <f t="shared" si="1"/>
        <v>6333.333333333333</v>
      </c>
      <c r="K17" s="14">
        <f>IFERROR(L17-J17,"-")</f>
        <v>566.66666666666697</v>
      </c>
      <c r="L17" s="14">
        <f>IF(($E$5&lt;I17),"-",$E$6)</f>
        <v>6900</v>
      </c>
      <c r="M17" s="14">
        <f>IFERROR(M16-L17,"-")</f>
        <v>20700</v>
      </c>
      <c r="O17" s="14">
        <v>107</v>
      </c>
      <c r="P17" s="14" t="str">
        <f t="shared" si="2"/>
        <v>-</v>
      </c>
      <c r="Q17" s="14" t="str">
        <f>IFERROR(R17-P17,"-")</f>
        <v>-</v>
      </c>
      <c r="R17" s="14" t="str">
        <f>IF(($E$5&lt;O17),"-",$E$6)</f>
        <v>-</v>
      </c>
      <c r="S17" s="14" t="str">
        <f>IFERROR(S16-R17,"-")</f>
        <v>-</v>
      </c>
      <c r="U17" s="14">
        <v>157</v>
      </c>
      <c r="V17" s="14" t="str">
        <f t="shared" si="3"/>
        <v>-</v>
      </c>
      <c r="W17" s="14" t="str">
        <f>IFERROR(X17-V17,"-")</f>
        <v>-</v>
      </c>
      <c r="X17" s="14" t="str">
        <f>IF(($E$5&lt;U17),"-",$E$6)</f>
        <v>-</v>
      </c>
      <c r="Y17" s="14" t="str">
        <f>IFERROR(Y16-X17,"-")</f>
        <v>-</v>
      </c>
      <c r="AA17" s="14">
        <v>207</v>
      </c>
      <c r="AB17" s="14" t="str">
        <f t="shared" si="4"/>
        <v>-</v>
      </c>
      <c r="AC17" s="14" t="str">
        <f>IFERROR(AD17-AB17,"-")</f>
        <v>-</v>
      </c>
      <c r="AD17" s="14" t="str">
        <f>IF(($E$5&lt;AA17),"-",$E$6)</f>
        <v>-</v>
      </c>
      <c r="AE17" s="14" t="str">
        <f>IFERROR(AE16-AD17,"-")</f>
        <v>-</v>
      </c>
    </row>
    <row r="18" spans="3:31" s="7" customFormat="1">
      <c r="C18" s="14">
        <v>8</v>
      </c>
      <c r="D18" s="14">
        <f t="shared" si="0"/>
        <v>6333.333333333333</v>
      </c>
      <c r="E18" s="14">
        <f>IFERROR(F18-D18,"-")</f>
        <v>566.66666666666697</v>
      </c>
      <c r="F18" s="14">
        <f>IF(($E$5&lt;C18),"-",$E$6)</f>
        <v>6900</v>
      </c>
      <c r="G18" s="14">
        <f>IFERROR(G17-F18,"-")</f>
        <v>358800</v>
      </c>
      <c r="I18" s="14">
        <v>58</v>
      </c>
      <c r="J18" s="14">
        <f t="shared" si="1"/>
        <v>6333.333333333333</v>
      </c>
      <c r="K18" s="14">
        <f>IFERROR(L18-J18,"-")</f>
        <v>566.66666666666697</v>
      </c>
      <c r="L18" s="14">
        <f>IF(($E$5&lt;I18),"-",$E$6)</f>
        <v>6900</v>
      </c>
      <c r="M18" s="14">
        <f>IFERROR(M17-L18,"-")</f>
        <v>13800</v>
      </c>
      <c r="O18" s="14">
        <v>108</v>
      </c>
      <c r="P18" s="14" t="str">
        <f t="shared" si="2"/>
        <v>-</v>
      </c>
      <c r="Q18" s="14" t="str">
        <f>IFERROR(R18-P18,"-")</f>
        <v>-</v>
      </c>
      <c r="R18" s="14" t="str">
        <f>IF(($E$5&lt;O18),"-",$E$6)</f>
        <v>-</v>
      </c>
      <c r="S18" s="14" t="str">
        <f>IFERROR(S17-R18,"-")</f>
        <v>-</v>
      </c>
      <c r="U18" s="14">
        <v>158</v>
      </c>
      <c r="V18" s="14" t="str">
        <f t="shared" si="3"/>
        <v>-</v>
      </c>
      <c r="W18" s="14" t="str">
        <f>IFERROR(X18-V18,"-")</f>
        <v>-</v>
      </c>
      <c r="X18" s="14" t="str">
        <f>IF(($E$5&lt;U18),"-",$E$6)</f>
        <v>-</v>
      </c>
      <c r="Y18" s="14" t="str">
        <f>IFERROR(Y17-X18,"-")</f>
        <v>-</v>
      </c>
      <c r="AA18" s="14">
        <v>208</v>
      </c>
      <c r="AB18" s="14" t="str">
        <f t="shared" si="4"/>
        <v>-</v>
      </c>
      <c r="AC18" s="14" t="str">
        <f>IFERROR(AD18-AB18,"-")</f>
        <v>-</v>
      </c>
      <c r="AD18" s="14" t="str">
        <f>IF(($E$5&lt;AA18),"-",$E$6)</f>
        <v>-</v>
      </c>
      <c r="AE18" s="14" t="str">
        <f>IFERROR(AE17-AD18,"-")</f>
        <v>-</v>
      </c>
    </row>
    <row r="19" spans="3:31" s="7" customFormat="1">
      <c r="C19" s="14">
        <v>9</v>
      </c>
      <c r="D19" s="14">
        <f t="shared" si="0"/>
        <v>6333.333333333333</v>
      </c>
      <c r="E19" s="14">
        <f>IFERROR(F19-D19,"-")</f>
        <v>566.66666666666697</v>
      </c>
      <c r="F19" s="14">
        <f>IF(($E$5&lt;C19),"-",$E$6)</f>
        <v>6900</v>
      </c>
      <c r="G19" s="14">
        <f>IFERROR(G18-F19,"-")</f>
        <v>351900</v>
      </c>
      <c r="I19" s="14">
        <v>59</v>
      </c>
      <c r="J19" s="14">
        <f t="shared" si="1"/>
        <v>6333.333333333333</v>
      </c>
      <c r="K19" s="14">
        <f>IFERROR(L19-J19,"-")</f>
        <v>566.66666666666697</v>
      </c>
      <c r="L19" s="14">
        <f>IF(($E$5&lt;I19),"-",$E$6)</f>
        <v>6900</v>
      </c>
      <c r="M19" s="14">
        <f>IFERROR(M18-L19,"-")</f>
        <v>6900</v>
      </c>
      <c r="O19" s="14">
        <v>109</v>
      </c>
      <c r="P19" s="14" t="str">
        <f t="shared" si="2"/>
        <v>-</v>
      </c>
      <c r="Q19" s="14" t="str">
        <f>IFERROR(R19-P19,"-")</f>
        <v>-</v>
      </c>
      <c r="R19" s="14" t="str">
        <f>IF(($E$5&lt;O19),"-",$E$6)</f>
        <v>-</v>
      </c>
      <c r="S19" s="14" t="str">
        <f>IFERROR(S18-R19,"-")</f>
        <v>-</v>
      </c>
      <c r="U19" s="14">
        <v>159</v>
      </c>
      <c r="V19" s="14" t="str">
        <f t="shared" si="3"/>
        <v>-</v>
      </c>
      <c r="W19" s="14" t="str">
        <f>IFERROR(X19-V19,"-")</f>
        <v>-</v>
      </c>
      <c r="X19" s="14" t="str">
        <f>IF(($E$5&lt;U19),"-",$E$6)</f>
        <v>-</v>
      </c>
      <c r="Y19" s="14" t="str">
        <f>IFERROR(Y18-X19,"-")</f>
        <v>-</v>
      </c>
      <c r="AA19" s="14">
        <v>209</v>
      </c>
      <c r="AB19" s="14" t="str">
        <f t="shared" si="4"/>
        <v>-</v>
      </c>
      <c r="AC19" s="14" t="str">
        <f>IFERROR(AD19-AB19,"-")</f>
        <v>-</v>
      </c>
      <c r="AD19" s="14" t="str">
        <f>IF(($E$5&lt;AA19),"-",$E$6)</f>
        <v>-</v>
      </c>
      <c r="AE19" s="14" t="str">
        <f>IFERROR(AE18-AD19,"-")</f>
        <v>-</v>
      </c>
    </row>
    <row r="20" spans="3:31" s="7" customFormat="1">
      <c r="C20" s="14">
        <v>10</v>
      </c>
      <c r="D20" s="14">
        <f t="shared" si="0"/>
        <v>6333.333333333333</v>
      </c>
      <c r="E20" s="14">
        <f>IFERROR(F20-D20,"-")</f>
        <v>566.66666666666697</v>
      </c>
      <c r="F20" s="14">
        <f>IF(($E$5&lt;C20),"-",$E$6)</f>
        <v>6900</v>
      </c>
      <c r="G20" s="14">
        <f>IFERROR(G19-F20,"-")</f>
        <v>345000</v>
      </c>
      <c r="I20" s="14">
        <v>60</v>
      </c>
      <c r="J20" s="14">
        <f t="shared" si="1"/>
        <v>6333.333333333333</v>
      </c>
      <c r="K20" s="14">
        <f>IFERROR(L20-J20,"-")</f>
        <v>566.66666666666697</v>
      </c>
      <c r="L20" s="14">
        <f>IF(($E$5&lt;I20),"-",$E$6)</f>
        <v>6900</v>
      </c>
      <c r="M20" s="14">
        <f>IFERROR(M19-L20,"-")</f>
        <v>0</v>
      </c>
      <c r="O20" s="14">
        <v>110</v>
      </c>
      <c r="P20" s="14" t="str">
        <f t="shared" si="2"/>
        <v>-</v>
      </c>
      <c r="Q20" s="14" t="str">
        <f>IFERROR(R20-P20,"-")</f>
        <v>-</v>
      </c>
      <c r="R20" s="14" t="str">
        <f>IF(($E$5&lt;O20),"-",$E$6)</f>
        <v>-</v>
      </c>
      <c r="S20" s="14" t="str">
        <f>IFERROR(S19-R20,"-")</f>
        <v>-</v>
      </c>
      <c r="U20" s="14">
        <v>160</v>
      </c>
      <c r="V20" s="14" t="str">
        <f t="shared" si="3"/>
        <v>-</v>
      </c>
      <c r="W20" s="14" t="str">
        <f>IFERROR(X20-V20,"-")</f>
        <v>-</v>
      </c>
      <c r="X20" s="14" t="str">
        <f>IF(($E$5&lt;U20),"-",$E$6)</f>
        <v>-</v>
      </c>
      <c r="Y20" s="14" t="str">
        <f>IFERROR(Y19-X20,"-")</f>
        <v>-</v>
      </c>
      <c r="AA20" s="14">
        <v>210</v>
      </c>
      <c r="AB20" s="14" t="str">
        <f t="shared" si="4"/>
        <v>-</v>
      </c>
      <c r="AC20" s="14" t="str">
        <f>IFERROR(AD20-AB20,"-")</f>
        <v>-</v>
      </c>
      <c r="AD20" s="14" t="str">
        <f>IF(($E$5&lt;AA20),"-",$E$6)</f>
        <v>-</v>
      </c>
      <c r="AE20" s="14" t="str">
        <f>IFERROR(AE19-AD20,"-")</f>
        <v>-</v>
      </c>
    </row>
    <row r="21" spans="3:31" s="7" customFormat="1">
      <c r="C21" s="14">
        <v>11</v>
      </c>
      <c r="D21" s="14">
        <f t="shared" si="0"/>
        <v>6333.333333333333</v>
      </c>
      <c r="E21" s="14">
        <f>IFERROR(F21-D21,"-")</f>
        <v>566.66666666666697</v>
      </c>
      <c r="F21" s="14">
        <f>IF(($E$5&lt;C21),"-",$E$6)</f>
        <v>6900</v>
      </c>
      <c r="G21" s="14">
        <f>IFERROR(G20-F21,"-")</f>
        <v>338100</v>
      </c>
      <c r="I21" s="14">
        <v>61</v>
      </c>
      <c r="J21" s="14" t="str">
        <f t="shared" si="1"/>
        <v>-</v>
      </c>
      <c r="K21" s="14" t="str">
        <f>IFERROR(L21-J21,"-")</f>
        <v>-</v>
      </c>
      <c r="L21" s="14" t="str">
        <f>IF(($E$5&lt;I21),"-",$E$6)</f>
        <v>-</v>
      </c>
      <c r="M21" s="14" t="str">
        <f>IFERROR(M20-L21,"-")</f>
        <v>-</v>
      </c>
      <c r="O21" s="14">
        <v>111</v>
      </c>
      <c r="P21" s="14" t="str">
        <f t="shared" si="2"/>
        <v>-</v>
      </c>
      <c r="Q21" s="14" t="str">
        <f>IFERROR(R21-P21,"-")</f>
        <v>-</v>
      </c>
      <c r="R21" s="14" t="str">
        <f>IF(($E$5&lt;O21),"-",$E$6)</f>
        <v>-</v>
      </c>
      <c r="S21" s="14" t="str">
        <f>IFERROR(S20-R21,"-")</f>
        <v>-</v>
      </c>
      <c r="U21" s="14">
        <v>161</v>
      </c>
      <c r="V21" s="14" t="str">
        <f t="shared" si="3"/>
        <v>-</v>
      </c>
      <c r="W21" s="14" t="str">
        <f>IFERROR(X21-V21,"-")</f>
        <v>-</v>
      </c>
      <c r="X21" s="14" t="str">
        <f>IF(($E$5&lt;U21),"-",$E$6)</f>
        <v>-</v>
      </c>
      <c r="Y21" s="14" t="str">
        <f>IFERROR(Y20-X21,"-")</f>
        <v>-</v>
      </c>
      <c r="AA21" s="14">
        <v>211</v>
      </c>
      <c r="AB21" s="14" t="str">
        <f t="shared" si="4"/>
        <v>-</v>
      </c>
      <c r="AC21" s="14" t="str">
        <f>IFERROR(AD21-AB21,"-")</f>
        <v>-</v>
      </c>
      <c r="AD21" s="14" t="str">
        <f>IF(($E$5&lt;AA21),"-",$E$6)</f>
        <v>-</v>
      </c>
      <c r="AE21" s="14" t="str">
        <f>IFERROR(AE20-AD21,"-")</f>
        <v>-</v>
      </c>
    </row>
    <row r="22" spans="3:31" s="7" customFormat="1">
      <c r="C22" s="14">
        <v>12</v>
      </c>
      <c r="D22" s="14">
        <f t="shared" si="0"/>
        <v>6333.333333333333</v>
      </c>
      <c r="E22" s="14">
        <f>IFERROR(F22-D22,"-")</f>
        <v>566.66666666666697</v>
      </c>
      <c r="F22" s="14">
        <f>IF(($E$5&lt;C22),"-",$E$6)</f>
        <v>6900</v>
      </c>
      <c r="G22" s="14">
        <f>IFERROR(G21-F22,"-")</f>
        <v>331200</v>
      </c>
      <c r="I22" s="14">
        <v>62</v>
      </c>
      <c r="J22" s="14" t="str">
        <f t="shared" si="1"/>
        <v>-</v>
      </c>
      <c r="K22" s="14" t="str">
        <f>IFERROR(L22-J22,"-")</f>
        <v>-</v>
      </c>
      <c r="L22" s="14" t="str">
        <f>IF(($E$5&lt;I22),"-",$E$6)</f>
        <v>-</v>
      </c>
      <c r="M22" s="14" t="str">
        <f>IFERROR(M21-L22,"-")</f>
        <v>-</v>
      </c>
      <c r="O22" s="14">
        <v>112</v>
      </c>
      <c r="P22" s="14" t="str">
        <f t="shared" si="2"/>
        <v>-</v>
      </c>
      <c r="Q22" s="14" t="str">
        <f>IFERROR(R22-P22,"-")</f>
        <v>-</v>
      </c>
      <c r="R22" s="14" t="str">
        <f>IF(($E$5&lt;O22),"-",$E$6)</f>
        <v>-</v>
      </c>
      <c r="S22" s="14" t="str">
        <f>IFERROR(S21-R22,"-")</f>
        <v>-</v>
      </c>
      <c r="U22" s="14">
        <v>162</v>
      </c>
      <c r="V22" s="14" t="str">
        <f t="shared" si="3"/>
        <v>-</v>
      </c>
      <c r="W22" s="14" t="str">
        <f>IFERROR(X22-V22,"-")</f>
        <v>-</v>
      </c>
      <c r="X22" s="14" t="str">
        <f>IF(($E$5&lt;U22),"-",$E$6)</f>
        <v>-</v>
      </c>
      <c r="Y22" s="14" t="str">
        <f>IFERROR(Y21-X22,"-")</f>
        <v>-</v>
      </c>
      <c r="AA22" s="14">
        <v>212</v>
      </c>
      <c r="AB22" s="14" t="str">
        <f t="shared" si="4"/>
        <v>-</v>
      </c>
      <c r="AC22" s="14" t="str">
        <f>IFERROR(AD22-AB22,"-")</f>
        <v>-</v>
      </c>
      <c r="AD22" s="14" t="str">
        <f>IF(($E$5&lt;AA22),"-",$E$6)</f>
        <v>-</v>
      </c>
      <c r="AE22" s="14" t="str">
        <f>IFERROR(AE21-AD22,"-")</f>
        <v>-</v>
      </c>
    </row>
    <row r="23" spans="3:31" s="7" customFormat="1">
      <c r="C23" s="14">
        <v>13</v>
      </c>
      <c r="D23" s="14">
        <f t="shared" si="0"/>
        <v>6333.333333333333</v>
      </c>
      <c r="E23" s="14">
        <f>IFERROR(F23-D23,"-")</f>
        <v>566.66666666666697</v>
      </c>
      <c r="F23" s="14">
        <f>IF(($E$5&lt;C23),"-",$E$6)</f>
        <v>6900</v>
      </c>
      <c r="G23" s="14">
        <f>IFERROR(G22-F23,"-")</f>
        <v>324300</v>
      </c>
      <c r="I23" s="14">
        <v>63</v>
      </c>
      <c r="J23" s="14" t="str">
        <f t="shared" si="1"/>
        <v>-</v>
      </c>
      <c r="K23" s="14" t="str">
        <f>IFERROR(L23-J23,"-")</f>
        <v>-</v>
      </c>
      <c r="L23" s="14" t="str">
        <f>IF(($E$5&lt;I23),"-",$E$6)</f>
        <v>-</v>
      </c>
      <c r="M23" s="14" t="str">
        <f>IFERROR(M22-L23,"-")</f>
        <v>-</v>
      </c>
      <c r="O23" s="14">
        <v>113</v>
      </c>
      <c r="P23" s="14" t="str">
        <f t="shared" si="2"/>
        <v>-</v>
      </c>
      <c r="Q23" s="14" t="str">
        <f>IFERROR(R23-P23,"-")</f>
        <v>-</v>
      </c>
      <c r="R23" s="14" t="str">
        <f>IF(($E$5&lt;O23),"-",$E$6)</f>
        <v>-</v>
      </c>
      <c r="S23" s="14" t="str">
        <f>IFERROR(S22-R23,"-")</f>
        <v>-</v>
      </c>
      <c r="U23" s="14">
        <v>163</v>
      </c>
      <c r="V23" s="14" t="str">
        <f t="shared" si="3"/>
        <v>-</v>
      </c>
      <c r="W23" s="14" t="str">
        <f>IFERROR(X23-V23,"-")</f>
        <v>-</v>
      </c>
      <c r="X23" s="14" t="str">
        <f>IF(($E$5&lt;U23),"-",$E$6)</f>
        <v>-</v>
      </c>
      <c r="Y23" s="14" t="str">
        <f>IFERROR(Y22-X23,"-")</f>
        <v>-</v>
      </c>
      <c r="AA23" s="14">
        <v>213</v>
      </c>
      <c r="AB23" s="14" t="str">
        <f t="shared" si="4"/>
        <v>-</v>
      </c>
      <c r="AC23" s="14" t="str">
        <f>IFERROR(AD23-AB23,"-")</f>
        <v>-</v>
      </c>
      <c r="AD23" s="14" t="str">
        <f>IF(($E$5&lt;AA23),"-",$E$6)</f>
        <v>-</v>
      </c>
      <c r="AE23" s="14" t="str">
        <f>IFERROR(AE22-AD23,"-")</f>
        <v>-</v>
      </c>
    </row>
    <row r="24" spans="3:31" s="7" customFormat="1">
      <c r="C24" s="14">
        <v>14</v>
      </c>
      <c r="D24" s="14">
        <f t="shared" si="0"/>
        <v>6333.333333333333</v>
      </c>
      <c r="E24" s="14">
        <f>IFERROR(F24-D24,"-")</f>
        <v>566.66666666666697</v>
      </c>
      <c r="F24" s="14">
        <f>IF(($E$5&lt;C24),"-",$E$6)</f>
        <v>6900</v>
      </c>
      <c r="G24" s="14">
        <f>IFERROR(G23-F24,"-")</f>
        <v>317400</v>
      </c>
      <c r="I24" s="14">
        <v>64</v>
      </c>
      <c r="J24" s="14" t="str">
        <f t="shared" si="1"/>
        <v>-</v>
      </c>
      <c r="K24" s="14" t="str">
        <f>IFERROR(L24-J24,"-")</f>
        <v>-</v>
      </c>
      <c r="L24" s="14" t="str">
        <f>IF(($E$5&lt;I24),"-",$E$6)</f>
        <v>-</v>
      </c>
      <c r="M24" s="14" t="str">
        <f>IFERROR(M23-L24,"-")</f>
        <v>-</v>
      </c>
      <c r="O24" s="14">
        <v>114</v>
      </c>
      <c r="P24" s="14" t="str">
        <f t="shared" si="2"/>
        <v>-</v>
      </c>
      <c r="Q24" s="14" t="str">
        <f>IFERROR(R24-P24,"-")</f>
        <v>-</v>
      </c>
      <c r="R24" s="14" t="str">
        <f>IF(($E$5&lt;O24),"-",$E$6)</f>
        <v>-</v>
      </c>
      <c r="S24" s="14" t="str">
        <f>IFERROR(S23-R24,"-")</f>
        <v>-</v>
      </c>
      <c r="U24" s="14">
        <v>164</v>
      </c>
      <c r="V24" s="14" t="str">
        <f t="shared" si="3"/>
        <v>-</v>
      </c>
      <c r="W24" s="14" t="str">
        <f>IFERROR(X24-V24,"-")</f>
        <v>-</v>
      </c>
      <c r="X24" s="14" t="str">
        <f>IF(($E$5&lt;U24),"-",$E$6)</f>
        <v>-</v>
      </c>
      <c r="Y24" s="14" t="str">
        <f>IFERROR(Y23-X24,"-")</f>
        <v>-</v>
      </c>
      <c r="AA24" s="14">
        <v>214</v>
      </c>
      <c r="AB24" s="14" t="str">
        <f t="shared" si="4"/>
        <v>-</v>
      </c>
      <c r="AC24" s="14" t="str">
        <f>IFERROR(AD24-AB24,"-")</f>
        <v>-</v>
      </c>
      <c r="AD24" s="14" t="str">
        <f>IF(($E$5&lt;AA24),"-",$E$6)</f>
        <v>-</v>
      </c>
      <c r="AE24" s="14" t="str">
        <f>IFERROR(AE23-AD24,"-")</f>
        <v>-</v>
      </c>
    </row>
    <row r="25" spans="3:31" s="7" customFormat="1">
      <c r="C25" s="14">
        <v>15</v>
      </c>
      <c r="D25" s="14">
        <f t="shared" si="0"/>
        <v>6333.333333333333</v>
      </c>
      <c r="E25" s="14">
        <f>IFERROR(F25-D25,"-")</f>
        <v>566.66666666666697</v>
      </c>
      <c r="F25" s="14">
        <f>IF(($E$5&lt;C25),"-",$E$6)</f>
        <v>6900</v>
      </c>
      <c r="G25" s="14">
        <f>IFERROR(G24-F25,"-")</f>
        <v>310500</v>
      </c>
      <c r="I25" s="14">
        <v>65</v>
      </c>
      <c r="J25" s="14" t="str">
        <f t="shared" si="1"/>
        <v>-</v>
      </c>
      <c r="K25" s="14" t="str">
        <f>IFERROR(L25-J25,"-")</f>
        <v>-</v>
      </c>
      <c r="L25" s="14" t="str">
        <f>IF(($E$5&lt;I25),"-",$E$6)</f>
        <v>-</v>
      </c>
      <c r="M25" s="14" t="str">
        <f>IFERROR(M24-L25,"-")</f>
        <v>-</v>
      </c>
      <c r="O25" s="14">
        <v>115</v>
      </c>
      <c r="P25" s="14" t="str">
        <f t="shared" si="2"/>
        <v>-</v>
      </c>
      <c r="Q25" s="14" t="str">
        <f>IFERROR(R25-P25,"-")</f>
        <v>-</v>
      </c>
      <c r="R25" s="14" t="str">
        <f>IF(($E$5&lt;O25),"-",$E$6)</f>
        <v>-</v>
      </c>
      <c r="S25" s="14" t="str">
        <f>IFERROR(S24-R25,"-")</f>
        <v>-</v>
      </c>
      <c r="U25" s="14">
        <v>165</v>
      </c>
      <c r="V25" s="14" t="str">
        <f t="shared" si="3"/>
        <v>-</v>
      </c>
      <c r="W25" s="14" t="str">
        <f>IFERROR(X25-V25,"-")</f>
        <v>-</v>
      </c>
      <c r="X25" s="14" t="str">
        <f>IF(($E$5&lt;U25),"-",$E$6)</f>
        <v>-</v>
      </c>
      <c r="Y25" s="14" t="str">
        <f>IFERROR(Y24-X25,"-")</f>
        <v>-</v>
      </c>
      <c r="AA25" s="14">
        <v>215</v>
      </c>
      <c r="AB25" s="14" t="str">
        <f t="shared" si="4"/>
        <v>-</v>
      </c>
      <c r="AC25" s="14" t="str">
        <f>IFERROR(AD25-AB25,"-")</f>
        <v>-</v>
      </c>
      <c r="AD25" s="14" t="str">
        <f>IF(($E$5&lt;AA25),"-",$E$6)</f>
        <v>-</v>
      </c>
      <c r="AE25" s="14" t="str">
        <f>IFERROR(AE24-AD25,"-")</f>
        <v>-</v>
      </c>
    </row>
    <row r="26" spans="3:31" s="7" customFormat="1">
      <c r="C26" s="14">
        <v>16</v>
      </c>
      <c r="D26" s="14">
        <f t="shared" si="0"/>
        <v>6333.333333333333</v>
      </c>
      <c r="E26" s="14">
        <f>IFERROR(F26-D26,"-")</f>
        <v>566.66666666666697</v>
      </c>
      <c r="F26" s="14">
        <f>IF(($E$5&lt;C26),"-",$E$6)</f>
        <v>6900</v>
      </c>
      <c r="G26" s="14">
        <f>IFERROR(G25-F26,"-")</f>
        <v>303600</v>
      </c>
      <c r="I26" s="14">
        <v>66</v>
      </c>
      <c r="J26" s="14" t="str">
        <f t="shared" si="1"/>
        <v>-</v>
      </c>
      <c r="K26" s="14" t="str">
        <f>IFERROR(L26-J26,"-")</f>
        <v>-</v>
      </c>
      <c r="L26" s="14" t="str">
        <f>IF(($E$5&lt;I26),"-",$E$6)</f>
        <v>-</v>
      </c>
      <c r="M26" s="14" t="str">
        <f>IFERROR(M25-L26,"-")</f>
        <v>-</v>
      </c>
      <c r="O26" s="14">
        <v>116</v>
      </c>
      <c r="P26" s="14" t="str">
        <f t="shared" si="2"/>
        <v>-</v>
      </c>
      <c r="Q26" s="14" t="str">
        <f>IFERROR(R26-P26,"-")</f>
        <v>-</v>
      </c>
      <c r="R26" s="14" t="str">
        <f>IF(($E$5&lt;O26),"-",$E$6)</f>
        <v>-</v>
      </c>
      <c r="S26" s="14" t="str">
        <f>IFERROR(S25-R26,"-")</f>
        <v>-</v>
      </c>
      <c r="U26" s="14">
        <v>166</v>
      </c>
      <c r="V26" s="14" t="str">
        <f t="shared" si="3"/>
        <v>-</v>
      </c>
      <c r="W26" s="14" t="str">
        <f>IFERROR(X26-V26,"-")</f>
        <v>-</v>
      </c>
      <c r="X26" s="14" t="str">
        <f>IF(($E$5&lt;U26),"-",$E$6)</f>
        <v>-</v>
      </c>
      <c r="Y26" s="14" t="str">
        <f>IFERROR(Y25-X26,"-")</f>
        <v>-</v>
      </c>
      <c r="AA26" s="14">
        <v>216</v>
      </c>
      <c r="AB26" s="14" t="str">
        <f t="shared" si="4"/>
        <v>-</v>
      </c>
      <c r="AC26" s="14" t="str">
        <f>IFERROR(AD26-AB26,"-")</f>
        <v>-</v>
      </c>
      <c r="AD26" s="14" t="str">
        <f>IF(($E$5&lt;AA26),"-",$E$6)</f>
        <v>-</v>
      </c>
      <c r="AE26" s="14" t="str">
        <f>IFERROR(AE25-AD26,"-")</f>
        <v>-</v>
      </c>
    </row>
    <row r="27" spans="3:31" s="7" customFormat="1">
      <c r="C27" s="14">
        <v>17</v>
      </c>
      <c r="D27" s="14">
        <f t="shared" si="0"/>
        <v>6333.333333333333</v>
      </c>
      <c r="E27" s="14">
        <f>IFERROR(F27-D27,"-")</f>
        <v>566.66666666666697</v>
      </c>
      <c r="F27" s="14">
        <f>IF(($E$5&lt;C27),"-",$E$6)</f>
        <v>6900</v>
      </c>
      <c r="G27" s="14">
        <f>IFERROR(G26-F27,"-")</f>
        <v>296700</v>
      </c>
      <c r="I27" s="14">
        <v>67</v>
      </c>
      <c r="J27" s="14" t="str">
        <f t="shared" si="1"/>
        <v>-</v>
      </c>
      <c r="K27" s="14" t="str">
        <f>IFERROR(L27-J27,"-")</f>
        <v>-</v>
      </c>
      <c r="L27" s="14" t="str">
        <f>IF(($E$5&lt;I27),"-",$E$6)</f>
        <v>-</v>
      </c>
      <c r="M27" s="14" t="str">
        <f>IFERROR(M26-L27,"-")</f>
        <v>-</v>
      </c>
      <c r="O27" s="14">
        <v>117</v>
      </c>
      <c r="P27" s="14" t="str">
        <f t="shared" si="2"/>
        <v>-</v>
      </c>
      <c r="Q27" s="14" t="str">
        <f>IFERROR(R27-P27,"-")</f>
        <v>-</v>
      </c>
      <c r="R27" s="14" t="str">
        <f>IF(($E$5&lt;O27),"-",$E$6)</f>
        <v>-</v>
      </c>
      <c r="S27" s="14" t="str">
        <f>IFERROR(S26-R27,"-")</f>
        <v>-</v>
      </c>
      <c r="U27" s="14">
        <v>167</v>
      </c>
      <c r="V27" s="14" t="str">
        <f t="shared" si="3"/>
        <v>-</v>
      </c>
      <c r="W27" s="14" t="str">
        <f>IFERROR(X27-V27,"-")</f>
        <v>-</v>
      </c>
      <c r="X27" s="14" t="str">
        <f>IF(($E$5&lt;U27),"-",$E$6)</f>
        <v>-</v>
      </c>
      <c r="Y27" s="14" t="str">
        <f>IFERROR(Y26-X27,"-")</f>
        <v>-</v>
      </c>
      <c r="AA27" s="14">
        <v>217</v>
      </c>
      <c r="AB27" s="14" t="str">
        <f t="shared" si="4"/>
        <v>-</v>
      </c>
      <c r="AC27" s="14" t="str">
        <f>IFERROR(AD27-AB27,"-")</f>
        <v>-</v>
      </c>
      <c r="AD27" s="14" t="str">
        <f>IF(($E$5&lt;AA27),"-",$E$6)</f>
        <v>-</v>
      </c>
      <c r="AE27" s="14" t="str">
        <f>IFERROR(AE26-AD27,"-")</f>
        <v>-</v>
      </c>
    </row>
    <row r="28" spans="3:31" s="7" customFormat="1">
      <c r="C28" s="14">
        <v>18</v>
      </c>
      <c r="D28" s="14">
        <f t="shared" si="0"/>
        <v>6333.333333333333</v>
      </c>
      <c r="E28" s="14">
        <f>IFERROR(F28-D28,"-")</f>
        <v>566.66666666666697</v>
      </c>
      <c r="F28" s="14">
        <f>IF(($E$5&lt;C28),"-",$E$6)</f>
        <v>6900</v>
      </c>
      <c r="G28" s="14">
        <f>IFERROR(G27-F28,"-")</f>
        <v>289800</v>
      </c>
      <c r="I28" s="14">
        <v>68</v>
      </c>
      <c r="J28" s="14" t="str">
        <f t="shared" si="1"/>
        <v>-</v>
      </c>
      <c r="K28" s="14" t="str">
        <f>IFERROR(L28-J28,"-")</f>
        <v>-</v>
      </c>
      <c r="L28" s="14" t="str">
        <f>IF(($E$5&lt;I28),"-",$E$6)</f>
        <v>-</v>
      </c>
      <c r="M28" s="14" t="str">
        <f>IFERROR(M27-L28,"-")</f>
        <v>-</v>
      </c>
      <c r="O28" s="14">
        <v>118</v>
      </c>
      <c r="P28" s="14" t="str">
        <f t="shared" si="2"/>
        <v>-</v>
      </c>
      <c r="Q28" s="14" t="str">
        <f>IFERROR(R28-P28,"-")</f>
        <v>-</v>
      </c>
      <c r="R28" s="14" t="str">
        <f>IF(($E$5&lt;O28),"-",$E$6)</f>
        <v>-</v>
      </c>
      <c r="S28" s="14" t="str">
        <f>IFERROR(S27-R28,"-")</f>
        <v>-</v>
      </c>
      <c r="U28" s="14">
        <v>168</v>
      </c>
      <c r="V28" s="14" t="str">
        <f t="shared" si="3"/>
        <v>-</v>
      </c>
      <c r="W28" s="14" t="str">
        <f>IFERROR(X28-V28,"-")</f>
        <v>-</v>
      </c>
      <c r="X28" s="14" t="str">
        <f>IF(($E$5&lt;U28),"-",$E$6)</f>
        <v>-</v>
      </c>
      <c r="Y28" s="14" t="str">
        <f>IFERROR(Y27-X28,"-")</f>
        <v>-</v>
      </c>
      <c r="AA28" s="14">
        <v>218</v>
      </c>
      <c r="AB28" s="14" t="str">
        <f t="shared" si="4"/>
        <v>-</v>
      </c>
      <c r="AC28" s="14" t="str">
        <f>IFERROR(AD28-AB28,"-")</f>
        <v>-</v>
      </c>
      <c r="AD28" s="14" t="str">
        <f>IF(($E$5&lt;AA28),"-",$E$6)</f>
        <v>-</v>
      </c>
      <c r="AE28" s="14" t="str">
        <f>IFERROR(AE27-AD28,"-")</f>
        <v>-</v>
      </c>
    </row>
    <row r="29" spans="3:31" s="7" customFormat="1">
      <c r="C29" s="14">
        <v>19</v>
      </c>
      <c r="D29" s="14">
        <f t="shared" si="0"/>
        <v>6333.333333333333</v>
      </c>
      <c r="E29" s="14">
        <f>IFERROR(F29-D29,"-")</f>
        <v>566.66666666666697</v>
      </c>
      <c r="F29" s="14">
        <f>IF(($E$5&lt;C29),"-",$E$6)</f>
        <v>6900</v>
      </c>
      <c r="G29" s="14">
        <f>IFERROR(G28-F29,"-")</f>
        <v>282900</v>
      </c>
      <c r="I29" s="14">
        <v>69</v>
      </c>
      <c r="J29" s="14" t="str">
        <f t="shared" si="1"/>
        <v>-</v>
      </c>
      <c r="K29" s="14" t="str">
        <f>IFERROR(L29-J29,"-")</f>
        <v>-</v>
      </c>
      <c r="L29" s="14" t="str">
        <f>IF(($E$5&lt;I29),"-",$E$6)</f>
        <v>-</v>
      </c>
      <c r="M29" s="14" t="str">
        <f>IFERROR(M28-L29,"-")</f>
        <v>-</v>
      </c>
      <c r="O29" s="14">
        <v>119</v>
      </c>
      <c r="P29" s="14" t="str">
        <f t="shared" si="2"/>
        <v>-</v>
      </c>
      <c r="Q29" s="14" t="str">
        <f>IFERROR(R29-P29,"-")</f>
        <v>-</v>
      </c>
      <c r="R29" s="14" t="str">
        <f>IF(($E$5&lt;O29),"-",$E$6)</f>
        <v>-</v>
      </c>
      <c r="S29" s="14" t="str">
        <f>IFERROR(S28-R29,"-")</f>
        <v>-</v>
      </c>
      <c r="U29" s="14">
        <v>169</v>
      </c>
      <c r="V29" s="14" t="str">
        <f t="shared" si="3"/>
        <v>-</v>
      </c>
      <c r="W29" s="14" t="str">
        <f>IFERROR(X29-V29,"-")</f>
        <v>-</v>
      </c>
      <c r="X29" s="14" t="str">
        <f>IF(($E$5&lt;U29),"-",$E$6)</f>
        <v>-</v>
      </c>
      <c r="Y29" s="14" t="str">
        <f>IFERROR(Y28-X29,"-")</f>
        <v>-</v>
      </c>
      <c r="AA29" s="14">
        <v>219</v>
      </c>
      <c r="AB29" s="14" t="str">
        <f t="shared" si="4"/>
        <v>-</v>
      </c>
      <c r="AC29" s="14" t="str">
        <f>IFERROR(AD29-AB29,"-")</f>
        <v>-</v>
      </c>
      <c r="AD29" s="14" t="str">
        <f>IF(($E$5&lt;AA29),"-",$E$6)</f>
        <v>-</v>
      </c>
      <c r="AE29" s="14" t="str">
        <f>IFERROR(AE28-AD29,"-")</f>
        <v>-</v>
      </c>
    </row>
    <row r="30" spans="3:31" s="7" customFormat="1">
      <c r="C30" s="14">
        <v>20</v>
      </c>
      <c r="D30" s="14">
        <f t="shared" si="0"/>
        <v>6333.333333333333</v>
      </c>
      <c r="E30" s="14">
        <f>IFERROR(F30-D30,"-")</f>
        <v>566.66666666666697</v>
      </c>
      <c r="F30" s="14">
        <f>IF(($E$5&lt;C30),"-",$E$6)</f>
        <v>6900</v>
      </c>
      <c r="G30" s="14">
        <f>IFERROR(G29-F30,"-")</f>
        <v>276000</v>
      </c>
      <c r="I30" s="14">
        <v>70</v>
      </c>
      <c r="J30" s="14" t="str">
        <f t="shared" si="1"/>
        <v>-</v>
      </c>
      <c r="K30" s="14" t="str">
        <f>IFERROR(L30-J30,"-")</f>
        <v>-</v>
      </c>
      <c r="L30" s="14" t="str">
        <f>IF(($E$5&lt;I30),"-",$E$6)</f>
        <v>-</v>
      </c>
      <c r="M30" s="14" t="str">
        <f>IFERROR(M29-L30,"-")</f>
        <v>-</v>
      </c>
      <c r="O30" s="14">
        <v>120</v>
      </c>
      <c r="P30" s="14" t="str">
        <f t="shared" si="2"/>
        <v>-</v>
      </c>
      <c r="Q30" s="14" t="str">
        <f>IFERROR(R30-P30,"-")</f>
        <v>-</v>
      </c>
      <c r="R30" s="14" t="str">
        <f>IF(($E$5&lt;O30),"-",$E$6)</f>
        <v>-</v>
      </c>
      <c r="S30" s="14" t="str">
        <f>IFERROR(S29-R30,"-")</f>
        <v>-</v>
      </c>
      <c r="U30" s="14">
        <v>170</v>
      </c>
      <c r="V30" s="14" t="str">
        <f t="shared" si="3"/>
        <v>-</v>
      </c>
      <c r="W30" s="14" t="str">
        <f>IFERROR(X30-V30,"-")</f>
        <v>-</v>
      </c>
      <c r="X30" s="14" t="str">
        <f>IF(($E$5&lt;U30),"-",$E$6)</f>
        <v>-</v>
      </c>
      <c r="Y30" s="14" t="str">
        <f>IFERROR(Y29-X30,"-")</f>
        <v>-</v>
      </c>
      <c r="AA30" s="14">
        <v>220</v>
      </c>
      <c r="AB30" s="14" t="str">
        <f t="shared" si="4"/>
        <v>-</v>
      </c>
      <c r="AC30" s="14" t="str">
        <f>IFERROR(AD30-AB30,"-")</f>
        <v>-</v>
      </c>
      <c r="AD30" s="14" t="str">
        <f>IF(($E$5&lt;AA30),"-",$E$6)</f>
        <v>-</v>
      </c>
      <c r="AE30" s="14" t="str">
        <f>IFERROR(AE29-AD30,"-")</f>
        <v>-</v>
      </c>
    </row>
    <row r="31" spans="3:31" s="7" customFormat="1">
      <c r="C31" s="14">
        <v>21</v>
      </c>
      <c r="D31" s="14">
        <f t="shared" si="0"/>
        <v>6333.333333333333</v>
      </c>
      <c r="E31" s="14">
        <f>IFERROR(F31-D31,"-")</f>
        <v>566.66666666666697</v>
      </c>
      <c r="F31" s="14">
        <f>IF(($E$5&lt;C31),"-",$E$6)</f>
        <v>6900</v>
      </c>
      <c r="G31" s="14">
        <f>IFERROR(G30-F31,"-")</f>
        <v>269100</v>
      </c>
      <c r="I31" s="14">
        <v>71</v>
      </c>
      <c r="J31" s="14" t="str">
        <f t="shared" si="1"/>
        <v>-</v>
      </c>
      <c r="K31" s="14" t="str">
        <f>IFERROR(L31-J31,"-")</f>
        <v>-</v>
      </c>
      <c r="L31" s="14" t="str">
        <f>IF(($E$5&lt;I31),"-",$E$6)</f>
        <v>-</v>
      </c>
      <c r="M31" s="14" t="str">
        <f>IFERROR(M30-L31,"-")</f>
        <v>-</v>
      </c>
      <c r="O31" s="14">
        <v>121</v>
      </c>
      <c r="P31" s="14" t="str">
        <f t="shared" si="2"/>
        <v>-</v>
      </c>
      <c r="Q31" s="14" t="str">
        <f>IFERROR(R31-P31,"-")</f>
        <v>-</v>
      </c>
      <c r="R31" s="14" t="str">
        <f>IF(($E$5&lt;O31),"-",$E$6)</f>
        <v>-</v>
      </c>
      <c r="S31" s="14" t="str">
        <f>IFERROR(S30-R31,"-")</f>
        <v>-</v>
      </c>
      <c r="U31" s="14">
        <v>171</v>
      </c>
      <c r="V31" s="14" t="str">
        <f t="shared" si="3"/>
        <v>-</v>
      </c>
      <c r="W31" s="14" t="str">
        <f>IFERROR(X31-V31,"-")</f>
        <v>-</v>
      </c>
      <c r="X31" s="14" t="str">
        <f>IF(($E$5&lt;U31),"-",$E$6)</f>
        <v>-</v>
      </c>
      <c r="Y31" s="14" t="str">
        <f>IFERROR(Y30-X31,"-")</f>
        <v>-</v>
      </c>
      <c r="AA31" s="14">
        <v>221</v>
      </c>
      <c r="AB31" s="14" t="str">
        <f t="shared" si="4"/>
        <v>-</v>
      </c>
      <c r="AC31" s="14" t="str">
        <f>IFERROR(AD31-AB31,"-")</f>
        <v>-</v>
      </c>
      <c r="AD31" s="14" t="str">
        <f>IF(($E$5&lt;AA31),"-",$E$6)</f>
        <v>-</v>
      </c>
      <c r="AE31" s="14" t="str">
        <f>IFERROR(AE30-AD31,"-")</f>
        <v>-</v>
      </c>
    </row>
    <row r="32" spans="3:31" s="7" customFormat="1">
      <c r="C32" s="14">
        <v>22</v>
      </c>
      <c r="D32" s="14">
        <f t="shared" si="0"/>
        <v>6333.333333333333</v>
      </c>
      <c r="E32" s="14">
        <f>IFERROR(F32-D32,"-")</f>
        <v>566.66666666666697</v>
      </c>
      <c r="F32" s="14">
        <f>IF(($E$5&lt;C32),"-",$E$6)</f>
        <v>6900</v>
      </c>
      <c r="G32" s="14">
        <f>IFERROR(G31-F32,"-")</f>
        <v>262200</v>
      </c>
      <c r="I32" s="14">
        <v>72</v>
      </c>
      <c r="J32" s="14" t="str">
        <f t="shared" si="1"/>
        <v>-</v>
      </c>
      <c r="K32" s="14" t="str">
        <f>IFERROR(L32-J32,"-")</f>
        <v>-</v>
      </c>
      <c r="L32" s="14" t="str">
        <f>IF(($E$5&lt;I32),"-",$E$6)</f>
        <v>-</v>
      </c>
      <c r="M32" s="14" t="str">
        <f>IFERROR(M31-L32,"-")</f>
        <v>-</v>
      </c>
      <c r="O32" s="14">
        <v>122</v>
      </c>
      <c r="P32" s="14" t="str">
        <f t="shared" si="2"/>
        <v>-</v>
      </c>
      <c r="Q32" s="14" t="str">
        <f>IFERROR(R32-P32,"-")</f>
        <v>-</v>
      </c>
      <c r="R32" s="14" t="str">
        <f>IF(($E$5&lt;O32),"-",$E$6)</f>
        <v>-</v>
      </c>
      <c r="S32" s="14" t="str">
        <f>IFERROR(S31-R32,"-")</f>
        <v>-</v>
      </c>
      <c r="U32" s="14">
        <v>172</v>
      </c>
      <c r="V32" s="14" t="str">
        <f t="shared" si="3"/>
        <v>-</v>
      </c>
      <c r="W32" s="14" t="str">
        <f>IFERROR(X32-V32,"-")</f>
        <v>-</v>
      </c>
      <c r="X32" s="14" t="str">
        <f>IF(($E$5&lt;U32),"-",$E$6)</f>
        <v>-</v>
      </c>
      <c r="Y32" s="14" t="str">
        <f>IFERROR(Y31-X32,"-")</f>
        <v>-</v>
      </c>
      <c r="AA32" s="14">
        <v>222</v>
      </c>
      <c r="AB32" s="14" t="str">
        <f t="shared" si="4"/>
        <v>-</v>
      </c>
      <c r="AC32" s="14" t="str">
        <f>IFERROR(AD32-AB32,"-")</f>
        <v>-</v>
      </c>
      <c r="AD32" s="14" t="str">
        <f>IF(($E$5&lt;AA32),"-",$E$6)</f>
        <v>-</v>
      </c>
      <c r="AE32" s="14" t="str">
        <f>IFERROR(AE31-AD32,"-")</f>
        <v>-</v>
      </c>
    </row>
    <row r="33" spans="3:31" s="7" customFormat="1">
      <c r="C33" s="14">
        <v>23</v>
      </c>
      <c r="D33" s="14">
        <f t="shared" si="0"/>
        <v>6333.333333333333</v>
      </c>
      <c r="E33" s="14">
        <f>IFERROR(F33-D33,"-")</f>
        <v>566.66666666666697</v>
      </c>
      <c r="F33" s="14">
        <f>IF(($E$5&lt;C33),"-",$E$6)</f>
        <v>6900</v>
      </c>
      <c r="G33" s="14">
        <f>IFERROR(G32-F33,"-")</f>
        <v>255300</v>
      </c>
      <c r="I33" s="14">
        <v>73</v>
      </c>
      <c r="J33" s="14" t="str">
        <f t="shared" si="1"/>
        <v>-</v>
      </c>
      <c r="K33" s="14" t="str">
        <f>IFERROR(L33-J33,"-")</f>
        <v>-</v>
      </c>
      <c r="L33" s="14" t="str">
        <f>IF(($E$5&lt;I33),"-",$E$6)</f>
        <v>-</v>
      </c>
      <c r="M33" s="14" t="str">
        <f>IFERROR(M32-L33,"-")</f>
        <v>-</v>
      </c>
      <c r="O33" s="14">
        <v>123</v>
      </c>
      <c r="P33" s="14" t="str">
        <f t="shared" si="2"/>
        <v>-</v>
      </c>
      <c r="Q33" s="14" t="str">
        <f>IFERROR(R33-P33,"-")</f>
        <v>-</v>
      </c>
      <c r="R33" s="14" t="str">
        <f>IF(($E$5&lt;O33),"-",$E$6)</f>
        <v>-</v>
      </c>
      <c r="S33" s="14" t="str">
        <f>IFERROR(S32-R33,"-")</f>
        <v>-</v>
      </c>
      <c r="U33" s="14">
        <v>173</v>
      </c>
      <c r="V33" s="14" t="str">
        <f t="shared" si="3"/>
        <v>-</v>
      </c>
      <c r="W33" s="14" t="str">
        <f>IFERROR(X33-V33,"-")</f>
        <v>-</v>
      </c>
      <c r="X33" s="14" t="str">
        <f>IF(($E$5&lt;U33),"-",$E$6)</f>
        <v>-</v>
      </c>
      <c r="Y33" s="14" t="str">
        <f>IFERROR(Y32-X33,"-")</f>
        <v>-</v>
      </c>
      <c r="AA33" s="14">
        <v>223</v>
      </c>
      <c r="AB33" s="14" t="str">
        <f t="shared" si="4"/>
        <v>-</v>
      </c>
      <c r="AC33" s="14" t="str">
        <f>IFERROR(AD33-AB33,"-")</f>
        <v>-</v>
      </c>
      <c r="AD33" s="14" t="str">
        <f>IF(($E$5&lt;AA33),"-",$E$6)</f>
        <v>-</v>
      </c>
      <c r="AE33" s="14" t="str">
        <f>IFERROR(AE32-AD33,"-")</f>
        <v>-</v>
      </c>
    </row>
    <row r="34" spans="3:31" s="7" customFormat="1">
      <c r="C34" s="14">
        <v>24</v>
      </c>
      <c r="D34" s="14">
        <f t="shared" si="0"/>
        <v>6333.333333333333</v>
      </c>
      <c r="E34" s="14">
        <f>IFERROR(F34-D34,"-")</f>
        <v>566.66666666666697</v>
      </c>
      <c r="F34" s="14">
        <f>IF(($E$5&lt;C34),"-",$E$6)</f>
        <v>6900</v>
      </c>
      <c r="G34" s="14">
        <f>IFERROR(G33-F34,"-")</f>
        <v>248400</v>
      </c>
      <c r="I34" s="14">
        <v>74</v>
      </c>
      <c r="J34" s="14" t="str">
        <f t="shared" si="1"/>
        <v>-</v>
      </c>
      <c r="K34" s="14" t="str">
        <f>IFERROR(L34-J34,"-")</f>
        <v>-</v>
      </c>
      <c r="L34" s="14" t="str">
        <f>IF(($E$5&lt;I34),"-",$E$6)</f>
        <v>-</v>
      </c>
      <c r="M34" s="14" t="str">
        <f>IFERROR(M33-L34,"-")</f>
        <v>-</v>
      </c>
      <c r="O34" s="14">
        <v>124</v>
      </c>
      <c r="P34" s="14" t="str">
        <f t="shared" si="2"/>
        <v>-</v>
      </c>
      <c r="Q34" s="14" t="str">
        <f>IFERROR(R34-P34,"-")</f>
        <v>-</v>
      </c>
      <c r="R34" s="14" t="str">
        <f>IF(($E$5&lt;O34),"-",$E$6)</f>
        <v>-</v>
      </c>
      <c r="S34" s="14" t="str">
        <f>IFERROR(S33-R34,"-")</f>
        <v>-</v>
      </c>
      <c r="U34" s="14">
        <v>174</v>
      </c>
      <c r="V34" s="14" t="str">
        <f t="shared" si="3"/>
        <v>-</v>
      </c>
      <c r="W34" s="14" t="str">
        <f>IFERROR(X34-V34,"-")</f>
        <v>-</v>
      </c>
      <c r="X34" s="14" t="str">
        <f>IF(($E$5&lt;U34),"-",$E$6)</f>
        <v>-</v>
      </c>
      <c r="Y34" s="14" t="str">
        <f>IFERROR(Y33-X34,"-")</f>
        <v>-</v>
      </c>
      <c r="AA34" s="14">
        <v>224</v>
      </c>
      <c r="AB34" s="14" t="str">
        <f t="shared" si="4"/>
        <v>-</v>
      </c>
      <c r="AC34" s="14" t="str">
        <f>IFERROR(AD34-AB34,"-")</f>
        <v>-</v>
      </c>
      <c r="AD34" s="14" t="str">
        <f>IF(($E$5&lt;AA34),"-",$E$6)</f>
        <v>-</v>
      </c>
      <c r="AE34" s="14" t="str">
        <f>IFERROR(AE33-AD34,"-")</f>
        <v>-</v>
      </c>
    </row>
    <row r="35" spans="3:31" s="7" customFormat="1">
      <c r="C35" s="14">
        <v>25</v>
      </c>
      <c r="D35" s="14">
        <f t="shared" si="0"/>
        <v>6333.333333333333</v>
      </c>
      <c r="E35" s="14">
        <f>IFERROR(F35-D35,"-")</f>
        <v>566.66666666666697</v>
      </c>
      <c r="F35" s="14">
        <f>IF(($E$5&lt;C35),"-",$E$6)</f>
        <v>6900</v>
      </c>
      <c r="G35" s="14">
        <f>IFERROR(G34-F35,"-")</f>
        <v>241500</v>
      </c>
      <c r="I35" s="14">
        <v>75</v>
      </c>
      <c r="J35" s="14" t="str">
        <f t="shared" si="1"/>
        <v>-</v>
      </c>
      <c r="K35" s="14" t="str">
        <f>IFERROR(L35-J35,"-")</f>
        <v>-</v>
      </c>
      <c r="L35" s="14" t="str">
        <f>IF(($E$5&lt;I35),"-",$E$6)</f>
        <v>-</v>
      </c>
      <c r="M35" s="14" t="str">
        <f>IFERROR(M34-L35,"-")</f>
        <v>-</v>
      </c>
      <c r="O35" s="14">
        <v>125</v>
      </c>
      <c r="P35" s="14" t="str">
        <f t="shared" si="2"/>
        <v>-</v>
      </c>
      <c r="Q35" s="14" t="str">
        <f>IFERROR(R35-P35,"-")</f>
        <v>-</v>
      </c>
      <c r="R35" s="14" t="str">
        <f>IF(($E$5&lt;O35),"-",$E$6)</f>
        <v>-</v>
      </c>
      <c r="S35" s="14" t="str">
        <f>IFERROR(S34-R35,"-")</f>
        <v>-</v>
      </c>
      <c r="U35" s="14">
        <v>175</v>
      </c>
      <c r="V35" s="14" t="str">
        <f t="shared" si="3"/>
        <v>-</v>
      </c>
      <c r="W35" s="14" t="str">
        <f>IFERROR(X35-V35,"-")</f>
        <v>-</v>
      </c>
      <c r="X35" s="14" t="str">
        <f>IF(($E$5&lt;U35),"-",$E$6)</f>
        <v>-</v>
      </c>
      <c r="Y35" s="14" t="str">
        <f>IFERROR(Y34-X35,"-")</f>
        <v>-</v>
      </c>
      <c r="AA35" s="14">
        <v>225</v>
      </c>
      <c r="AB35" s="14" t="str">
        <f t="shared" si="4"/>
        <v>-</v>
      </c>
      <c r="AC35" s="14" t="str">
        <f>IFERROR(AD35-AB35,"-")</f>
        <v>-</v>
      </c>
      <c r="AD35" s="14" t="str">
        <f>IF(($E$5&lt;AA35),"-",$E$6)</f>
        <v>-</v>
      </c>
      <c r="AE35" s="14" t="str">
        <f>IFERROR(AE34-AD35,"-")</f>
        <v>-</v>
      </c>
    </row>
    <row r="36" spans="3:31" s="7" customFormat="1">
      <c r="C36" s="14">
        <v>26</v>
      </c>
      <c r="D36" s="14">
        <f t="shared" si="0"/>
        <v>6333.333333333333</v>
      </c>
      <c r="E36" s="14">
        <f>IFERROR(F36-D36,"-")</f>
        <v>566.66666666666697</v>
      </c>
      <c r="F36" s="14">
        <f>IF(($E$5&lt;C36),"-",$E$6)</f>
        <v>6900</v>
      </c>
      <c r="G36" s="14">
        <f>IFERROR(G35-F36,"-")</f>
        <v>234600</v>
      </c>
      <c r="I36" s="14">
        <v>76</v>
      </c>
      <c r="J36" s="14" t="str">
        <f t="shared" si="1"/>
        <v>-</v>
      </c>
      <c r="K36" s="14" t="str">
        <f>IFERROR(L36-J36,"-")</f>
        <v>-</v>
      </c>
      <c r="L36" s="14" t="str">
        <f>IF(($E$5&lt;I36),"-",$E$6)</f>
        <v>-</v>
      </c>
      <c r="M36" s="14" t="str">
        <f>IFERROR(M35-L36,"-")</f>
        <v>-</v>
      </c>
      <c r="O36" s="14">
        <v>126</v>
      </c>
      <c r="P36" s="14" t="str">
        <f t="shared" si="2"/>
        <v>-</v>
      </c>
      <c r="Q36" s="14" t="str">
        <f>IFERROR(R36-P36,"-")</f>
        <v>-</v>
      </c>
      <c r="R36" s="14" t="str">
        <f>IF(($E$5&lt;O36),"-",$E$6)</f>
        <v>-</v>
      </c>
      <c r="S36" s="14" t="str">
        <f>IFERROR(S35-R36,"-")</f>
        <v>-</v>
      </c>
      <c r="U36" s="14">
        <v>176</v>
      </c>
      <c r="V36" s="14" t="str">
        <f t="shared" si="3"/>
        <v>-</v>
      </c>
      <c r="W36" s="14" t="str">
        <f>IFERROR(X36-V36,"-")</f>
        <v>-</v>
      </c>
      <c r="X36" s="14" t="str">
        <f>IF(($E$5&lt;U36),"-",$E$6)</f>
        <v>-</v>
      </c>
      <c r="Y36" s="14" t="str">
        <f>IFERROR(Y35-X36,"-")</f>
        <v>-</v>
      </c>
      <c r="AA36" s="14">
        <v>226</v>
      </c>
      <c r="AB36" s="14" t="str">
        <f t="shared" si="4"/>
        <v>-</v>
      </c>
      <c r="AC36" s="14" t="str">
        <f>IFERROR(AD36-AB36,"-")</f>
        <v>-</v>
      </c>
      <c r="AD36" s="14" t="str">
        <f>IF(($E$5&lt;AA36),"-",$E$6)</f>
        <v>-</v>
      </c>
      <c r="AE36" s="14" t="str">
        <f>IFERROR(AE35-AD36,"-")</f>
        <v>-</v>
      </c>
    </row>
    <row r="37" spans="3:31" s="7" customFormat="1">
      <c r="C37" s="14">
        <v>27</v>
      </c>
      <c r="D37" s="14">
        <f t="shared" si="0"/>
        <v>6333.333333333333</v>
      </c>
      <c r="E37" s="14">
        <f>IFERROR(F37-D37,"-")</f>
        <v>566.66666666666697</v>
      </c>
      <c r="F37" s="14">
        <f>IF(($E$5&lt;C37),"-",$E$6)</f>
        <v>6900</v>
      </c>
      <c r="G37" s="14">
        <f>IFERROR(G36-F37,"-")</f>
        <v>227700</v>
      </c>
      <c r="I37" s="14">
        <v>77</v>
      </c>
      <c r="J37" s="14" t="str">
        <f t="shared" si="1"/>
        <v>-</v>
      </c>
      <c r="K37" s="14" t="str">
        <f>IFERROR(L37-J37,"-")</f>
        <v>-</v>
      </c>
      <c r="L37" s="14" t="str">
        <f>IF(($E$5&lt;I37),"-",$E$6)</f>
        <v>-</v>
      </c>
      <c r="M37" s="14" t="str">
        <f>IFERROR(M36-L37,"-")</f>
        <v>-</v>
      </c>
      <c r="O37" s="14">
        <v>127</v>
      </c>
      <c r="P37" s="14" t="str">
        <f t="shared" si="2"/>
        <v>-</v>
      </c>
      <c r="Q37" s="14" t="str">
        <f>IFERROR(R37-P37,"-")</f>
        <v>-</v>
      </c>
      <c r="R37" s="14" t="str">
        <f>IF(($E$5&lt;O37),"-",$E$6)</f>
        <v>-</v>
      </c>
      <c r="S37" s="14" t="str">
        <f>IFERROR(S36-R37,"-")</f>
        <v>-</v>
      </c>
      <c r="U37" s="14">
        <v>177</v>
      </c>
      <c r="V37" s="14" t="str">
        <f t="shared" si="3"/>
        <v>-</v>
      </c>
      <c r="W37" s="14" t="str">
        <f>IFERROR(X37-V37,"-")</f>
        <v>-</v>
      </c>
      <c r="X37" s="14" t="str">
        <f>IF(($E$5&lt;U37),"-",$E$6)</f>
        <v>-</v>
      </c>
      <c r="Y37" s="14" t="str">
        <f>IFERROR(Y36-X37,"-")</f>
        <v>-</v>
      </c>
      <c r="AA37" s="14">
        <v>227</v>
      </c>
      <c r="AB37" s="14" t="str">
        <f t="shared" si="4"/>
        <v>-</v>
      </c>
      <c r="AC37" s="14" t="str">
        <f>IFERROR(AD37-AB37,"-")</f>
        <v>-</v>
      </c>
      <c r="AD37" s="14" t="str">
        <f>IF(($E$5&lt;AA37),"-",$E$6)</f>
        <v>-</v>
      </c>
      <c r="AE37" s="14" t="str">
        <f>IFERROR(AE36-AD37,"-")</f>
        <v>-</v>
      </c>
    </row>
    <row r="38" spans="3:31" s="7" customFormat="1">
      <c r="C38" s="14">
        <v>28</v>
      </c>
      <c r="D38" s="14">
        <f t="shared" si="0"/>
        <v>6333.333333333333</v>
      </c>
      <c r="E38" s="14">
        <f>IFERROR(F38-D38,"-")</f>
        <v>566.66666666666697</v>
      </c>
      <c r="F38" s="14">
        <f>IF(($E$5&lt;C38),"-",$E$6)</f>
        <v>6900</v>
      </c>
      <c r="G38" s="14">
        <f>IFERROR(G37-F38,"-")</f>
        <v>220800</v>
      </c>
      <c r="I38" s="14">
        <v>78</v>
      </c>
      <c r="J38" s="14" t="str">
        <f t="shared" si="1"/>
        <v>-</v>
      </c>
      <c r="K38" s="14" t="str">
        <f>IFERROR(L38-J38,"-")</f>
        <v>-</v>
      </c>
      <c r="L38" s="14" t="str">
        <f>IF(($E$5&lt;I38),"-",$E$6)</f>
        <v>-</v>
      </c>
      <c r="M38" s="14" t="str">
        <f>IFERROR(M37-L38,"-")</f>
        <v>-</v>
      </c>
      <c r="O38" s="14">
        <v>128</v>
      </c>
      <c r="P38" s="14" t="str">
        <f t="shared" si="2"/>
        <v>-</v>
      </c>
      <c r="Q38" s="14" t="str">
        <f>IFERROR(R38-P38,"-")</f>
        <v>-</v>
      </c>
      <c r="R38" s="14" t="str">
        <f>IF(($E$5&lt;O38),"-",$E$6)</f>
        <v>-</v>
      </c>
      <c r="S38" s="14" t="str">
        <f>IFERROR(S37-R38,"-")</f>
        <v>-</v>
      </c>
      <c r="U38" s="14">
        <v>178</v>
      </c>
      <c r="V38" s="14" t="str">
        <f t="shared" si="3"/>
        <v>-</v>
      </c>
      <c r="W38" s="14" t="str">
        <f>IFERROR(X38-V38,"-")</f>
        <v>-</v>
      </c>
      <c r="X38" s="14" t="str">
        <f>IF(($E$5&lt;U38),"-",$E$6)</f>
        <v>-</v>
      </c>
      <c r="Y38" s="14" t="str">
        <f>IFERROR(Y37-X38,"-")</f>
        <v>-</v>
      </c>
      <c r="AA38" s="14">
        <v>228</v>
      </c>
      <c r="AB38" s="14" t="str">
        <f t="shared" si="4"/>
        <v>-</v>
      </c>
      <c r="AC38" s="14" t="str">
        <f>IFERROR(AD38-AB38,"-")</f>
        <v>-</v>
      </c>
      <c r="AD38" s="14" t="str">
        <f>IF(($E$5&lt;AA38),"-",$E$6)</f>
        <v>-</v>
      </c>
      <c r="AE38" s="14" t="str">
        <f>IFERROR(AE37-AD38,"-")</f>
        <v>-</v>
      </c>
    </row>
    <row r="39" spans="3:31" s="7" customFormat="1">
      <c r="C39" s="14">
        <v>29</v>
      </c>
      <c r="D39" s="14">
        <f t="shared" si="0"/>
        <v>6333.333333333333</v>
      </c>
      <c r="E39" s="14">
        <f>IFERROR(F39-D39,"-")</f>
        <v>566.66666666666697</v>
      </c>
      <c r="F39" s="14">
        <f>IF(($E$5&lt;C39),"-",$E$6)</f>
        <v>6900</v>
      </c>
      <c r="G39" s="14">
        <f>IFERROR(G38-F39,"-")</f>
        <v>213900</v>
      </c>
      <c r="I39" s="14">
        <v>79</v>
      </c>
      <c r="J39" s="14" t="str">
        <f t="shared" si="1"/>
        <v>-</v>
      </c>
      <c r="K39" s="14" t="str">
        <f>IFERROR(L39-J39,"-")</f>
        <v>-</v>
      </c>
      <c r="L39" s="14" t="str">
        <f>IF(($E$5&lt;I39),"-",$E$6)</f>
        <v>-</v>
      </c>
      <c r="M39" s="14" t="str">
        <f>IFERROR(M38-L39,"-")</f>
        <v>-</v>
      </c>
      <c r="O39" s="14">
        <v>129</v>
      </c>
      <c r="P39" s="14" t="str">
        <f t="shared" si="2"/>
        <v>-</v>
      </c>
      <c r="Q39" s="14" t="str">
        <f>IFERROR(R39-P39,"-")</f>
        <v>-</v>
      </c>
      <c r="R39" s="14" t="str">
        <f>IF(($E$5&lt;O39),"-",$E$6)</f>
        <v>-</v>
      </c>
      <c r="S39" s="14" t="str">
        <f>IFERROR(S38-R39,"-")</f>
        <v>-</v>
      </c>
      <c r="U39" s="14">
        <v>179</v>
      </c>
      <c r="V39" s="14" t="str">
        <f t="shared" si="3"/>
        <v>-</v>
      </c>
      <c r="W39" s="14" t="str">
        <f>IFERROR(X39-V39,"-")</f>
        <v>-</v>
      </c>
      <c r="X39" s="14" t="str">
        <f>IF(($E$5&lt;U39),"-",$E$6)</f>
        <v>-</v>
      </c>
      <c r="Y39" s="14" t="str">
        <f>IFERROR(Y38-X39,"-")</f>
        <v>-</v>
      </c>
      <c r="AA39" s="14">
        <v>229</v>
      </c>
      <c r="AB39" s="14" t="str">
        <f t="shared" si="4"/>
        <v>-</v>
      </c>
      <c r="AC39" s="14" t="str">
        <f>IFERROR(AD39-AB39,"-")</f>
        <v>-</v>
      </c>
      <c r="AD39" s="14" t="str">
        <f>IF(($E$5&lt;AA39),"-",$E$6)</f>
        <v>-</v>
      </c>
      <c r="AE39" s="14" t="str">
        <f>IFERROR(AE38-AD39,"-")</f>
        <v>-</v>
      </c>
    </row>
    <row r="40" spans="3:31" s="7" customFormat="1">
      <c r="C40" s="14">
        <v>30</v>
      </c>
      <c r="D40" s="14">
        <f t="shared" si="0"/>
        <v>6333.333333333333</v>
      </c>
      <c r="E40" s="14">
        <f>IFERROR(F40-D40,"-")</f>
        <v>566.66666666666697</v>
      </c>
      <c r="F40" s="14">
        <f>IF(($E$5&lt;C40),"-",$E$6)</f>
        <v>6900</v>
      </c>
      <c r="G40" s="14">
        <f>IFERROR(G39-F40,"-")</f>
        <v>207000</v>
      </c>
      <c r="I40" s="14">
        <v>80</v>
      </c>
      <c r="J40" s="14" t="str">
        <f t="shared" si="1"/>
        <v>-</v>
      </c>
      <c r="K40" s="14" t="str">
        <f>IFERROR(L40-J40,"-")</f>
        <v>-</v>
      </c>
      <c r="L40" s="14" t="str">
        <f>IF(($E$5&lt;I40),"-",$E$6)</f>
        <v>-</v>
      </c>
      <c r="M40" s="14" t="str">
        <f>IFERROR(M39-L40,"-")</f>
        <v>-</v>
      </c>
      <c r="O40" s="14">
        <v>130</v>
      </c>
      <c r="P40" s="14" t="str">
        <f t="shared" si="2"/>
        <v>-</v>
      </c>
      <c r="Q40" s="14" t="str">
        <f>IFERROR(R40-P40,"-")</f>
        <v>-</v>
      </c>
      <c r="R40" s="14" t="str">
        <f>IF(($E$5&lt;O40),"-",$E$6)</f>
        <v>-</v>
      </c>
      <c r="S40" s="14" t="str">
        <f>IFERROR(S39-R40,"-")</f>
        <v>-</v>
      </c>
      <c r="U40" s="14">
        <v>180</v>
      </c>
      <c r="V40" s="14" t="str">
        <f t="shared" si="3"/>
        <v>-</v>
      </c>
      <c r="W40" s="14" t="str">
        <f>IFERROR(X40-V40,"-")</f>
        <v>-</v>
      </c>
      <c r="X40" s="14" t="str">
        <f>IF(($E$5&lt;U40),"-",$E$6)</f>
        <v>-</v>
      </c>
      <c r="Y40" s="14" t="str">
        <f>IFERROR(Y39-X40,"-")</f>
        <v>-</v>
      </c>
      <c r="AA40" s="14">
        <v>230</v>
      </c>
      <c r="AB40" s="14" t="str">
        <f t="shared" si="4"/>
        <v>-</v>
      </c>
      <c r="AC40" s="14" t="str">
        <f>IFERROR(AD40-AB40,"-")</f>
        <v>-</v>
      </c>
      <c r="AD40" s="14" t="str">
        <f>IF(($E$5&lt;AA40),"-",$E$6)</f>
        <v>-</v>
      </c>
      <c r="AE40" s="14" t="str">
        <f>IFERROR(AE39-AD40,"-")</f>
        <v>-</v>
      </c>
    </row>
    <row r="41" spans="3:31" s="7" customFormat="1">
      <c r="C41" s="14">
        <v>31</v>
      </c>
      <c r="D41" s="14">
        <f t="shared" si="0"/>
        <v>6333.333333333333</v>
      </c>
      <c r="E41" s="14">
        <f>IFERROR(F41-D41,"-")</f>
        <v>566.66666666666697</v>
      </c>
      <c r="F41" s="14">
        <f>IF(($E$5&lt;C41),"-",$E$6)</f>
        <v>6900</v>
      </c>
      <c r="G41" s="14">
        <f>IFERROR(G40-F41,"-")</f>
        <v>200100</v>
      </c>
      <c r="I41" s="14">
        <v>81</v>
      </c>
      <c r="J41" s="14" t="str">
        <f t="shared" si="1"/>
        <v>-</v>
      </c>
      <c r="K41" s="14" t="str">
        <f>IFERROR(L41-J41,"-")</f>
        <v>-</v>
      </c>
      <c r="L41" s="14" t="str">
        <f>IF(($E$5&lt;I41),"-",$E$6)</f>
        <v>-</v>
      </c>
      <c r="M41" s="14" t="str">
        <f>IFERROR(M40-L41,"-")</f>
        <v>-</v>
      </c>
      <c r="O41" s="14">
        <v>131</v>
      </c>
      <c r="P41" s="14" t="str">
        <f t="shared" si="2"/>
        <v>-</v>
      </c>
      <c r="Q41" s="14" t="str">
        <f>IFERROR(R41-P41,"-")</f>
        <v>-</v>
      </c>
      <c r="R41" s="14" t="str">
        <f>IF(($E$5&lt;O41),"-",$E$6)</f>
        <v>-</v>
      </c>
      <c r="S41" s="14" t="str">
        <f>IFERROR(S40-R41,"-")</f>
        <v>-</v>
      </c>
      <c r="U41" s="14">
        <v>181</v>
      </c>
      <c r="V41" s="14" t="str">
        <f t="shared" si="3"/>
        <v>-</v>
      </c>
      <c r="W41" s="14" t="str">
        <f>IFERROR(X41-V41,"-")</f>
        <v>-</v>
      </c>
      <c r="X41" s="14" t="str">
        <f>IF(($E$5&lt;U41),"-",$E$6)</f>
        <v>-</v>
      </c>
      <c r="Y41" s="14" t="str">
        <f>IFERROR(Y40-X41,"-")</f>
        <v>-</v>
      </c>
      <c r="AA41" s="14">
        <v>231</v>
      </c>
      <c r="AB41" s="14" t="str">
        <f t="shared" si="4"/>
        <v>-</v>
      </c>
      <c r="AC41" s="14" t="str">
        <f>IFERROR(AD41-AB41,"-")</f>
        <v>-</v>
      </c>
      <c r="AD41" s="14" t="str">
        <f>IF(($E$5&lt;AA41),"-",$E$6)</f>
        <v>-</v>
      </c>
      <c r="AE41" s="14" t="str">
        <f>IFERROR(AE40-AD41,"-")</f>
        <v>-</v>
      </c>
    </row>
    <row r="42" spans="3:31" s="7" customFormat="1">
      <c r="C42" s="14">
        <v>32</v>
      </c>
      <c r="D42" s="14">
        <f t="shared" si="0"/>
        <v>6333.333333333333</v>
      </c>
      <c r="E42" s="14">
        <f>IFERROR(F42-D42,"-")</f>
        <v>566.66666666666697</v>
      </c>
      <c r="F42" s="14">
        <f>IF(($E$5&lt;C42),"-",$E$6)</f>
        <v>6900</v>
      </c>
      <c r="G42" s="14">
        <f>IFERROR(G41-F42,"-")</f>
        <v>193200</v>
      </c>
      <c r="I42" s="14">
        <v>82</v>
      </c>
      <c r="J42" s="14" t="str">
        <f t="shared" si="1"/>
        <v>-</v>
      </c>
      <c r="K42" s="14" t="str">
        <f>IFERROR(L42-J42,"-")</f>
        <v>-</v>
      </c>
      <c r="L42" s="14" t="str">
        <f>IF(($E$5&lt;I42),"-",$E$6)</f>
        <v>-</v>
      </c>
      <c r="M42" s="14" t="str">
        <f>IFERROR(M41-L42,"-")</f>
        <v>-</v>
      </c>
      <c r="O42" s="14">
        <v>132</v>
      </c>
      <c r="P42" s="14" t="str">
        <f t="shared" si="2"/>
        <v>-</v>
      </c>
      <c r="Q42" s="14" t="str">
        <f>IFERROR(R42-P42,"-")</f>
        <v>-</v>
      </c>
      <c r="R42" s="14" t="str">
        <f>IF(($E$5&lt;O42),"-",$E$6)</f>
        <v>-</v>
      </c>
      <c r="S42" s="14" t="str">
        <f>IFERROR(S41-R42,"-")</f>
        <v>-</v>
      </c>
      <c r="U42" s="14">
        <v>182</v>
      </c>
      <c r="V42" s="14" t="str">
        <f t="shared" si="3"/>
        <v>-</v>
      </c>
      <c r="W42" s="14" t="str">
        <f>IFERROR(X42-V42,"-")</f>
        <v>-</v>
      </c>
      <c r="X42" s="14" t="str">
        <f>IF(($E$5&lt;U42),"-",$E$6)</f>
        <v>-</v>
      </c>
      <c r="Y42" s="14" t="str">
        <f>IFERROR(Y41-X42,"-")</f>
        <v>-</v>
      </c>
      <c r="AA42" s="14">
        <v>232</v>
      </c>
      <c r="AB42" s="14" t="str">
        <f t="shared" si="4"/>
        <v>-</v>
      </c>
      <c r="AC42" s="14" t="str">
        <f>IFERROR(AD42-AB42,"-")</f>
        <v>-</v>
      </c>
      <c r="AD42" s="14" t="str">
        <f>IF(($E$5&lt;AA42),"-",$E$6)</f>
        <v>-</v>
      </c>
      <c r="AE42" s="14" t="str">
        <f>IFERROR(AE41-AD42,"-")</f>
        <v>-</v>
      </c>
    </row>
    <row r="43" spans="3:31" s="7" customFormat="1">
      <c r="C43" s="14">
        <v>33</v>
      </c>
      <c r="D43" s="14">
        <f t="shared" si="0"/>
        <v>6333.333333333333</v>
      </c>
      <c r="E43" s="14">
        <f>IFERROR(F43-D43,"-")</f>
        <v>566.66666666666697</v>
      </c>
      <c r="F43" s="14">
        <f>IF(($E$5&lt;C43),"-",$E$6)</f>
        <v>6900</v>
      </c>
      <c r="G43" s="14">
        <f>IFERROR(G42-F43,"-")</f>
        <v>186300</v>
      </c>
      <c r="I43" s="14">
        <v>83</v>
      </c>
      <c r="J43" s="14" t="str">
        <f t="shared" si="1"/>
        <v>-</v>
      </c>
      <c r="K43" s="14" t="str">
        <f>IFERROR(L43-J43,"-")</f>
        <v>-</v>
      </c>
      <c r="L43" s="14" t="str">
        <f>IF(($E$5&lt;I43),"-",$E$6)</f>
        <v>-</v>
      </c>
      <c r="M43" s="14" t="str">
        <f>IFERROR(M42-L43,"-")</f>
        <v>-</v>
      </c>
      <c r="O43" s="14">
        <v>133</v>
      </c>
      <c r="P43" s="14" t="str">
        <f t="shared" si="2"/>
        <v>-</v>
      </c>
      <c r="Q43" s="14" t="str">
        <f>IFERROR(R43-P43,"-")</f>
        <v>-</v>
      </c>
      <c r="R43" s="14" t="str">
        <f>IF(($E$5&lt;O43),"-",$E$6)</f>
        <v>-</v>
      </c>
      <c r="S43" s="14" t="str">
        <f>IFERROR(S42-R43,"-")</f>
        <v>-</v>
      </c>
      <c r="U43" s="14">
        <v>183</v>
      </c>
      <c r="V43" s="14" t="str">
        <f t="shared" si="3"/>
        <v>-</v>
      </c>
      <c r="W43" s="14" t="str">
        <f>IFERROR(X43-V43,"-")</f>
        <v>-</v>
      </c>
      <c r="X43" s="14" t="str">
        <f>IF(($E$5&lt;U43),"-",$E$6)</f>
        <v>-</v>
      </c>
      <c r="Y43" s="14" t="str">
        <f>IFERROR(Y42-X43,"-")</f>
        <v>-</v>
      </c>
      <c r="AA43" s="14">
        <v>233</v>
      </c>
      <c r="AB43" s="14" t="str">
        <f t="shared" si="4"/>
        <v>-</v>
      </c>
      <c r="AC43" s="14" t="str">
        <f>IFERROR(AD43-AB43,"-")</f>
        <v>-</v>
      </c>
      <c r="AD43" s="14" t="str">
        <f>IF(($E$5&lt;AA43),"-",$E$6)</f>
        <v>-</v>
      </c>
      <c r="AE43" s="14" t="str">
        <f>IFERROR(AE42-AD43,"-")</f>
        <v>-</v>
      </c>
    </row>
    <row r="44" spans="3:31" s="7" customFormat="1">
      <c r="C44" s="14">
        <v>34</v>
      </c>
      <c r="D44" s="14">
        <f t="shared" si="0"/>
        <v>6333.333333333333</v>
      </c>
      <c r="E44" s="14">
        <f>IFERROR(F44-D44,"-")</f>
        <v>566.66666666666697</v>
      </c>
      <c r="F44" s="14">
        <f>IF(($E$5&lt;C44),"-",$E$6)</f>
        <v>6900</v>
      </c>
      <c r="G44" s="14">
        <f>IFERROR(G43-F44,"-")</f>
        <v>179400</v>
      </c>
      <c r="I44" s="14">
        <v>84</v>
      </c>
      <c r="J44" s="14" t="str">
        <f t="shared" si="1"/>
        <v>-</v>
      </c>
      <c r="K44" s="14" t="str">
        <f>IFERROR(L44-J44,"-")</f>
        <v>-</v>
      </c>
      <c r="L44" s="14" t="str">
        <f>IF(($E$5&lt;I44),"-",$E$6)</f>
        <v>-</v>
      </c>
      <c r="M44" s="14" t="str">
        <f>IFERROR(M43-L44,"-")</f>
        <v>-</v>
      </c>
      <c r="O44" s="14">
        <v>134</v>
      </c>
      <c r="P44" s="14" t="str">
        <f t="shared" si="2"/>
        <v>-</v>
      </c>
      <c r="Q44" s="14" t="str">
        <f>IFERROR(R44-P44,"-")</f>
        <v>-</v>
      </c>
      <c r="R44" s="14" t="str">
        <f>IF(($E$5&lt;O44),"-",$E$6)</f>
        <v>-</v>
      </c>
      <c r="S44" s="14" t="str">
        <f>IFERROR(S43-R44,"-")</f>
        <v>-</v>
      </c>
      <c r="U44" s="14">
        <v>184</v>
      </c>
      <c r="V44" s="14" t="str">
        <f t="shared" si="3"/>
        <v>-</v>
      </c>
      <c r="W44" s="14" t="str">
        <f>IFERROR(X44-V44,"-")</f>
        <v>-</v>
      </c>
      <c r="X44" s="14" t="str">
        <f>IF(($E$5&lt;U44),"-",$E$6)</f>
        <v>-</v>
      </c>
      <c r="Y44" s="14" t="str">
        <f>IFERROR(Y43-X44,"-")</f>
        <v>-</v>
      </c>
      <c r="AA44" s="14">
        <v>234</v>
      </c>
      <c r="AB44" s="14" t="str">
        <f t="shared" si="4"/>
        <v>-</v>
      </c>
      <c r="AC44" s="14" t="str">
        <f>IFERROR(AD44-AB44,"-")</f>
        <v>-</v>
      </c>
      <c r="AD44" s="14" t="str">
        <f>IF(($E$5&lt;AA44),"-",$E$6)</f>
        <v>-</v>
      </c>
      <c r="AE44" s="14" t="str">
        <f>IFERROR(AE43-AD44,"-")</f>
        <v>-</v>
      </c>
    </row>
    <row r="45" spans="3:31" s="7" customFormat="1">
      <c r="C45" s="14">
        <v>35</v>
      </c>
      <c r="D45" s="14">
        <f t="shared" si="0"/>
        <v>6333.333333333333</v>
      </c>
      <c r="E45" s="14">
        <f>IFERROR(F45-D45,"-")</f>
        <v>566.66666666666697</v>
      </c>
      <c r="F45" s="14">
        <f>IF(($E$5&lt;C45),"-",$E$6)</f>
        <v>6900</v>
      </c>
      <c r="G45" s="14">
        <f>IFERROR(G44-F45,"-")</f>
        <v>172500</v>
      </c>
      <c r="I45" s="14">
        <v>85</v>
      </c>
      <c r="J45" s="14" t="str">
        <f t="shared" si="1"/>
        <v>-</v>
      </c>
      <c r="K45" s="14" t="str">
        <f>IFERROR(L45-J45,"-")</f>
        <v>-</v>
      </c>
      <c r="L45" s="14" t="str">
        <f>IF(($E$5&lt;I45),"-",$E$6)</f>
        <v>-</v>
      </c>
      <c r="M45" s="14" t="str">
        <f>IFERROR(M44-L45,"-")</f>
        <v>-</v>
      </c>
      <c r="O45" s="14">
        <v>135</v>
      </c>
      <c r="P45" s="14" t="str">
        <f t="shared" si="2"/>
        <v>-</v>
      </c>
      <c r="Q45" s="14" t="str">
        <f>IFERROR(R45-P45,"-")</f>
        <v>-</v>
      </c>
      <c r="R45" s="14" t="str">
        <f>IF(($E$5&lt;O45),"-",$E$6)</f>
        <v>-</v>
      </c>
      <c r="S45" s="14" t="str">
        <f>IFERROR(S44-R45,"-")</f>
        <v>-</v>
      </c>
      <c r="U45" s="14">
        <v>185</v>
      </c>
      <c r="V45" s="14" t="str">
        <f t="shared" si="3"/>
        <v>-</v>
      </c>
      <c r="W45" s="14" t="str">
        <f>IFERROR(X45-V45,"-")</f>
        <v>-</v>
      </c>
      <c r="X45" s="14" t="str">
        <f>IF(($E$5&lt;U45),"-",$E$6)</f>
        <v>-</v>
      </c>
      <c r="Y45" s="14" t="str">
        <f>IFERROR(Y44-X45,"-")</f>
        <v>-</v>
      </c>
      <c r="AA45" s="14">
        <v>235</v>
      </c>
      <c r="AB45" s="14" t="str">
        <f t="shared" si="4"/>
        <v>-</v>
      </c>
      <c r="AC45" s="14" t="str">
        <f>IFERROR(AD45-AB45,"-")</f>
        <v>-</v>
      </c>
      <c r="AD45" s="14" t="str">
        <f>IF(($E$5&lt;AA45),"-",$E$6)</f>
        <v>-</v>
      </c>
      <c r="AE45" s="14" t="str">
        <f>IFERROR(AE44-AD45,"-")</f>
        <v>-</v>
      </c>
    </row>
    <row r="46" spans="3:31" s="7" customFormat="1">
      <c r="C46" s="14">
        <v>36</v>
      </c>
      <c r="D46" s="14">
        <f t="shared" si="0"/>
        <v>6333.333333333333</v>
      </c>
      <c r="E46" s="14">
        <f>IFERROR(F46-D46,"-")</f>
        <v>566.66666666666697</v>
      </c>
      <c r="F46" s="14">
        <f>IF(($E$5&lt;C46),"-",$E$6)</f>
        <v>6900</v>
      </c>
      <c r="G46" s="14">
        <f>IFERROR(G45-F46,"-")</f>
        <v>165600</v>
      </c>
      <c r="I46" s="14">
        <v>86</v>
      </c>
      <c r="J46" s="14" t="str">
        <f t="shared" si="1"/>
        <v>-</v>
      </c>
      <c r="K46" s="14" t="str">
        <f>IFERROR(L46-J46,"-")</f>
        <v>-</v>
      </c>
      <c r="L46" s="14" t="str">
        <f>IF(($E$5&lt;I46),"-",$E$6)</f>
        <v>-</v>
      </c>
      <c r="M46" s="14" t="str">
        <f>IFERROR(M45-L46,"-")</f>
        <v>-</v>
      </c>
      <c r="O46" s="14">
        <v>136</v>
      </c>
      <c r="P46" s="14" t="str">
        <f t="shared" si="2"/>
        <v>-</v>
      </c>
      <c r="Q46" s="14" t="str">
        <f>IFERROR(R46-P46,"-")</f>
        <v>-</v>
      </c>
      <c r="R46" s="14" t="str">
        <f>IF(($E$5&lt;O46),"-",$E$6)</f>
        <v>-</v>
      </c>
      <c r="S46" s="14" t="str">
        <f>IFERROR(S45-R46,"-")</f>
        <v>-</v>
      </c>
      <c r="U46" s="14">
        <v>186</v>
      </c>
      <c r="V46" s="14" t="str">
        <f t="shared" si="3"/>
        <v>-</v>
      </c>
      <c r="W46" s="14" t="str">
        <f>IFERROR(X46-V46,"-")</f>
        <v>-</v>
      </c>
      <c r="X46" s="14" t="str">
        <f>IF(($E$5&lt;U46),"-",$E$6)</f>
        <v>-</v>
      </c>
      <c r="Y46" s="14" t="str">
        <f>IFERROR(Y45-X46,"-")</f>
        <v>-</v>
      </c>
      <c r="AA46" s="14">
        <v>236</v>
      </c>
      <c r="AB46" s="14" t="str">
        <f t="shared" si="4"/>
        <v>-</v>
      </c>
      <c r="AC46" s="14" t="str">
        <f>IFERROR(AD46-AB46,"-")</f>
        <v>-</v>
      </c>
      <c r="AD46" s="14" t="str">
        <f>IF(($E$5&lt;AA46),"-",$E$6)</f>
        <v>-</v>
      </c>
      <c r="AE46" s="14" t="str">
        <f>IFERROR(AE45-AD46,"-")</f>
        <v>-</v>
      </c>
    </row>
    <row r="47" spans="3:31" s="7" customFormat="1">
      <c r="C47" s="14">
        <v>37</v>
      </c>
      <c r="D47" s="14">
        <f t="shared" si="0"/>
        <v>6333.333333333333</v>
      </c>
      <c r="E47" s="14">
        <f>IFERROR(F47-D47,"-")</f>
        <v>566.66666666666697</v>
      </c>
      <c r="F47" s="14">
        <f>IF(($E$5&lt;C47),"-",$E$6)</f>
        <v>6900</v>
      </c>
      <c r="G47" s="14">
        <f>IFERROR(G46-F47,"-")</f>
        <v>158700</v>
      </c>
      <c r="I47" s="14">
        <v>87</v>
      </c>
      <c r="J47" s="14" t="str">
        <f t="shared" si="1"/>
        <v>-</v>
      </c>
      <c r="K47" s="14" t="str">
        <f>IFERROR(L47-J47,"-")</f>
        <v>-</v>
      </c>
      <c r="L47" s="14" t="str">
        <f>IF(($E$5&lt;I47),"-",$E$6)</f>
        <v>-</v>
      </c>
      <c r="M47" s="14" t="str">
        <f>IFERROR(M46-L47,"-")</f>
        <v>-</v>
      </c>
      <c r="O47" s="14">
        <v>137</v>
      </c>
      <c r="P47" s="14" t="str">
        <f t="shared" si="2"/>
        <v>-</v>
      </c>
      <c r="Q47" s="14" t="str">
        <f>IFERROR(R47-P47,"-")</f>
        <v>-</v>
      </c>
      <c r="R47" s="14" t="str">
        <f>IF(($E$5&lt;O47),"-",$E$6)</f>
        <v>-</v>
      </c>
      <c r="S47" s="14" t="str">
        <f>IFERROR(S46-R47,"-")</f>
        <v>-</v>
      </c>
      <c r="U47" s="14">
        <v>187</v>
      </c>
      <c r="V47" s="14" t="str">
        <f t="shared" si="3"/>
        <v>-</v>
      </c>
      <c r="W47" s="14" t="str">
        <f>IFERROR(X47-V47,"-")</f>
        <v>-</v>
      </c>
      <c r="X47" s="14" t="str">
        <f>IF(($E$5&lt;U47),"-",$E$6)</f>
        <v>-</v>
      </c>
      <c r="Y47" s="14" t="str">
        <f>IFERROR(Y46-X47,"-")</f>
        <v>-</v>
      </c>
      <c r="AA47" s="14">
        <v>237</v>
      </c>
      <c r="AB47" s="14" t="str">
        <f t="shared" si="4"/>
        <v>-</v>
      </c>
      <c r="AC47" s="14" t="str">
        <f>IFERROR(AD47-AB47,"-")</f>
        <v>-</v>
      </c>
      <c r="AD47" s="14" t="str">
        <f>IF(($E$5&lt;AA47),"-",$E$6)</f>
        <v>-</v>
      </c>
      <c r="AE47" s="14" t="str">
        <f>IFERROR(AE46-AD47,"-")</f>
        <v>-</v>
      </c>
    </row>
    <row r="48" spans="3:31" s="7" customFormat="1">
      <c r="C48" s="14">
        <v>38</v>
      </c>
      <c r="D48" s="14">
        <f t="shared" si="0"/>
        <v>6333.333333333333</v>
      </c>
      <c r="E48" s="14">
        <f>IFERROR(F48-D48,"-")</f>
        <v>566.66666666666697</v>
      </c>
      <c r="F48" s="14">
        <f>IF(($E$5&lt;C48),"-",$E$6)</f>
        <v>6900</v>
      </c>
      <c r="G48" s="14">
        <f>IFERROR(G47-F48,"-")</f>
        <v>151800</v>
      </c>
      <c r="I48" s="14">
        <v>88</v>
      </c>
      <c r="J48" s="14" t="str">
        <f t="shared" si="1"/>
        <v>-</v>
      </c>
      <c r="K48" s="14" t="str">
        <f>IFERROR(L48-J48,"-")</f>
        <v>-</v>
      </c>
      <c r="L48" s="14" t="str">
        <f>IF(($E$5&lt;I48),"-",$E$6)</f>
        <v>-</v>
      </c>
      <c r="M48" s="14" t="str">
        <f>IFERROR(M47-L48,"-")</f>
        <v>-</v>
      </c>
      <c r="O48" s="14">
        <v>138</v>
      </c>
      <c r="P48" s="14" t="str">
        <f t="shared" si="2"/>
        <v>-</v>
      </c>
      <c r="Q48" s="14" t="str">
        <f>IFERROR(R48-P48,"-")</f>
        <v>-</v>
      </c>
      <c r="R48" s="14" t="str">
        <f>IF(($E$5&lt;O48),"-",$E$6)</f>
        <v>-</v>
      </c>
      <c r="S48" s="14" t="str">
        <f>IFERROR(S47-R48,"-")</f>
        <v>-</v>
      </c>
      <c r="U48" s="14">
        <v>188</v>
      </c>
      <c r="V48" s="14" t="str">
        <f t="shared" si="3"/>
        <v>-</v>
      </c>
      <c r="W48" s="14" t="str">
        <f>IFERROR(X48-V48,"-")</f>
        <v>-</v>
      </c>
      <c r="X48" s="14" t="str">
        <f>IF(($E$5&lt;U48),"-",$E$6)</f>
        <v>-</v>
      </c>
      <c r="Y48" s="14" t="str">
        <f>IFERROR(Y47-X48,"-")</f>
        <v>-</v>
      </c>
      <c r="AA48" s="14">
        <v>238</v>
      </c>
      <c r="AB48" s="14" t="str">
        <f t="shared" si="4"/>
        <v>-</v>
      </c>
      <c r="AC48" s="14" t="str">
        <f>IFERROR(AD48-AB48,"-")</f>
        <v>-</v>
      </c>
      <c r="AD48" s="14" t="str">
        <f>IF(($E$5&lt;AA48),"-",$E$6)</f>
        <v>-</v>
      </c>
      <c r="AE48" s="14" t="str">
        <f>IFERROR(AE47-AD48,"-")</f>
        <v>-</v>
      </c>
    </row>
    <row r="49" spans="3:31" s="7" customFormat="1">
      <c r="C49" s="14">
        <v>39</v>
      </c>
      <c r="D49" s="14">
        <f t="shared" si="0"/>
        <v>6333.333333333333</v>
      </c>
      <c r="E49" s="14">
        <f>IFERROR(F49-D49,"-")</f>
        <v>566.66666666666697</v>
      </c>
      <c r="F49" s="14">
        <f>IF(($E$5&lt;C49),"-",$E$6)</f>
        <v>6900</v>
      </c>
      <c r="G49" s="14">
        <f>IFERROR(G48-F49,"-")</f>
        <v>144900</v>
      </c>
      <c r="I49" s="14">
        <v>89</v>
      </c>
      <c r="J49" s="14" t="str">
        <f t="shared" si="1"/>
        <v>-</v>
      </c>
      <c r="K49" s="14" t="str">
        <f>IFERROR(L49-J49,"-")</f>
        <v>-</v>
      </c>
      <c r="L49" s="14" t="str">
        <f>IF(($E$5&lt;I49),"-",$E$6)</f>
        <v>-</v>
      </c>
      <c r="M49" s="14" t="str">
        <f>IFERROR(M48-L49,"-")</f>
        <v>-</v>
      </c>
      <c r="O49" s="14">
        <v>139</v>
      </c>
      <c r="P49" s="14" t="str">
        <f t="shared" si="2"/>
        <v>-</v>
      </c>
      <c r="Q49" s="14" t="str">
        <f>IFERROR(R49-P49,"-")</f>
        <v>-</v>
      </c>
      <c r="R49" s="14" t="str">
        <f>IF(($E$5&lt;O49),"-",$E$6)</f>
        <v>-</v>
      </c>
      <c r="S49" s="14" t="str">
        <f>IFERROR(S48-R49,"-")</f>
        <v>-</v>
      </c>
      <c r="U49" s="14">
        <v>189</v>
      </c>
      <c r="V49" s="14" t="str">
        <f t="shared" si="3"/>
        <v>-</v>
      </c>
      <c r="W49" s="14" t="str">
        <f>IFERROR(X49-V49,"-")</f>
        <v>-</v>
      </c>
      <c r="X49" s="14" t="str">
        <f>IF(($E$5&lt;U49),"-",$E$6)</f>
        <v>-</v>
      </c>
      <c r="Y49" s="14" t="str">
        <f>IFERROR(Y48-X49,"-")</f>
        <v>-</v>
      </c>
      <c r="AA49" s="14">
        <v>239</v>
      </c>
      <c r="AB49" s="14" t="str">
        <f t="shared" si="4"/>
        <v>-</v>
      </c>
      <c r="AC49" s="14" t="str">
        <f>IFERROR(AD49-AB49,"-")</f>
        <v>-</v>
      </c>
      <c r="AD49" s="14" t="str">
        <f>IF(($E$5&lt;AA49),"-",$E$6)</f>
        <v>-</v>
      </c>
      <c r="AE49" s="14" t="str">
        <f>IFERROR(AE48-AD49,"-")</f>
        <v>-</v>
      </c>
    </row>
    <row r="50" spans="3:31" s="7" customFormat="1">
      <c r="C50" s="14">
        <v>40</v>
      </c>
      <c r="D50" s="14">
        <f t="shared" si="0"/>
        <v>6333.333333333333</v>
      </c>
      <c r="E50" s="14">
        <f>IFERROR(F50-D50,"-")</f>
        <v>566.66666666666697</v>
      </c>
      <c r="F50" s="14">
        <f>IF(($E$5&lt;C50),"-",$E$6)</f>
        <v>6900</v>
      </c>
      <c r="G50" s="14">
        <f>IFERROR(G49-F50,"-")</f>
        <v>138000</v>
      </c>
      <c r="I50" s="14">
        <v>90</v>
      </c>
      <c r="J50" s="14" t="str">
        <f t="shared" si="1"/>
        <v>-</v>
      </c>
      <c r="K50" s="14" t="str">
        <f>IFERROR(L50-J50,"-")</f>
        <v>-</v>
      </c>
      <c r="L50" s="14" t="str">
        <f>IF(($E$5&lt;I50),"-",$E$6)</f>
        <v>-</v>
      </c>
      <c r="M50" s="14" t="str">
        <f>IFERROR(M49-L50,"-")</f>
        <v>-</v>
      </c>
      <c r="O50" s="14">
        <v>140</v>
      </c>
      <c r="P50" s="14" t="str">
        <f t="shared" si="2"/>
        <v>-</v>
      </c>
      <c r="Q50" s="14" t="str">
        <f>IFERROR(R50-P50,"-")</f>
        <v>-</v>
      </c>
      <c r="R50" s="14" t="str">
        <f>IF(($E$5&lt;O50),"-",$E$6)</f>
        <v>-</v>
      </c>
      <c r="S50" s="14" t="str">
        <f>IFERROR(S49-R50,"-")</f>
        <v>-</v>
      </c>
      <c r="U50" s="14">
        <v>190</v>
      </c>
      <c r="V50" s="14" t="str">
        <f t="shared" si="3"/>
        <v>-</v>
      </c>
      <c r="W50" s="14" t="str">
        <f>IFERROR(X50-V50,"-")</f>
        <v>-</v>
      </c>
      <c r="X50" s="14" t="str">
        <f>IF(($E$5&lt;U50),"-",$E$6)</f>
        <v>-</v>
      </c>
      <c r="Y50" s="14" t="str">
        <f>IFERROR(Y49-X50,"-")</f>
        <v>-</v>
      </c>
      <c r="AA50" s="14">
        <v>240</v>
      </c>
      <c r="AB50" s="14" t="str">
        <f t="shared" si="4"/>
        <v>-</v>
      </c>
      <c r="AC50" s="14" t="str">
        <f>IFERROR(AD50-AB50,"-")</f>
        <v>-</v>
      </c>
      <c r="AD50" s="14" t="str">
        <f>IF(($E$5&lt;AA50),"-",$E$6)</f>
        <v>-</v>
      </c>
      <c r="AE50" s="14" t="str">
        <f>IFERROR(AE49-AD50,"-")</f>
        <v>-</v>
      </c>
    </row>
    <row r="51" spans="3:31" s="7" customFormat="1">
      <c r="C51" s="14">
        <v>41</v>
      </c>
      <c r="D51" s="14">
        <f t="shared" si="0"/>
        <v>6333.333333333333</v>
      </c>
      <c r="E51" s="14">
        <f>IFERROR(F51-D51,"-")</f>
        <v>566.66666666666697</v>
      </c>
      <c r="F51" s="14">
        <f>IF(($E$5&lt;C51),"-",$E$6)</f>
        <v>6900</v>
      </c>
      <c r="G51" s="14">
        <f>IFERROR(G50-F51,"-")</f>
        <v>131100</v>
      </c>
      <c r="I51" s="14">
        <v>91</v>
      </c>
      <c r="J51" s="14" t="str">
        <f t="shared" si="1"/>
        <v>-</v>
      </c>
      <c r="K51" s="14" t="str">
        <f>IFERROR(L51-J51,"-")</f>
        <v>-</v>
      </c>
      <c r="L51" s="14" t="str">
        <f>IF(($E$5&lt;I51),"-",$E$6)</f>
        <v>-</v>
      </c>
      <c r="M51" s="14" t="str">
        <f>IFERROR(M50-L51,"-")</f>
        <v>-</v>
      </c>
      <c r="O51" s="14">
        <v>141</v>
      </c>
      <c r="P51" s="14" t="str">
        <f t="shared" si="2"/>
        <v>-</v>
      </c>
      <c r="Q51" s="14" t="str">
        <f>IFERROR(R51-P51,"-")</f>
        <v>-</v>
      </c>
      <c r="R51" s="14" t="str">
        <f>IF(($E$5&lt;O51),"-",$E$6)</f>
        <v>-</v>
      </c>
      <c r="S51" s="14" t="str">
        <f>IFERROR(S50-R51,"-")</f>
        <v>-</v>
      </c>
      <c r="U51" s="14">
        <v>191</v>
      </c>
      <c r="V51" s="14" t="str">
        <f t="shared" si="3"/>
        <v>-</v>
      </c>
      <c r="W51" s="14" t="str">
        <f>IFERROR(X51-V51,"-")</f>
        <v>-</v>
      </c>
      <c r="X51" s="14" t="str">
        <f>IF(($E$5&lt;U51),"-",$E$6)</f>
        <v>-</v>
      </c>
      <c r="Y51" s="14" t="str">
        <f>IFERROR(Y50-X51,"-")</f>
        <v>-</v>
      </c>
      <c r="AA51" s="14">
        <v>241</v>
      </c>
      <c r="AB51" s="14" t="str">
        <f t="shared" si="4"/>
        <v>-</v>
      </c>
      <c r="AC51" s="14" t="str">
        <f>IFERROR(AD51-AB51,"-")</f>
        <v>-</v>
      </c>
      <c r="AD51" s="14" t="str">
        <f>IF(($E$5&lt;AA51),"-",$E$6)</f>
        <v>-</v>
      </c>
      <c r="AE51" s="14" t="str">
        <f>IFERROR(AE50-AD51,"-")</f>
        <v>-</v>
      </c>
    </row>
    <row r="52" spans="3:31" s="7" customFormat="1">
      <c r="C52" s="14">
        <v>42</v>
      </c>
      <c r="D52" s="14">
        <f t="shared" si="0"/>
        <v>6333.333333333333</v>
      </c>
      <c r="E52" s="14">
        <f>IFERROR(F52-D52,"-")</f>
        <v>566.66666666666697</v>
      </c>
      <c r="F52" s="14">
        <f>IF(($E$5&lt;C52),"-",$E$6)</f>
        <v>6900</v>
      </c>
      <c r="G52" s="14">
        <f>IFERROR(G51-F52,"-")</f>
        <v>124200</v>
      </c>
      <c r="I52" s="14">
        <v>92</v>
      </c>
      <c r="J52" s="14" t="str">
        <f t="shared" si="1"/>
        <v>-</v>
      </c>
      <c r="K52" s="14" t="str">
        <f>IFERROR(L52-J52,"-")</f>
        <v>-</v>
      </c>
      <c r="L52" s="14" t="str">
        <f>IF(($E$5&lt;I52),"-",$E$6)</f>
        <v>-</v>
      </c>
      <c r="M52" s="14" t="str">
        <f>IFERROR(M51-L52,"-")</f>
        <v>-</v>
      </c>
      <c r="O52" s="14">
        <v>142</v>
      </c>
      <c r="P52" s="14" t="str">
        <f t="shared" si="2"/>
        <v>-</v>
      </c>
      <c r="Q52" s="14" t="str">
        <f>IFERROR(R52-P52,"-")</f>
        <v>-</v>
      </c>
      <c r="R52" s="14" t="str">
        <f>IF(($E$5&lt;O52),"-",$E$6)</f>
        <v>-</v>
      </c>
      <c r="S52" s="14" t="str">
        <f>IFERROR(S51-R52,"-")</f>
        <v>-</v>
      </c>
      <c r="U52" s="14">
        <v>192</v>
      </c>
      <c r="V52" s="14" t="str">
        <f t="shared" si="3"/>
        <v>-</v>
      </c>
      <c r="W52" s="14" t="str">
        <f>IFERROR(X52-V52,"-")</f>
        <v>-</v>
      </c>
      <c r="X52" s="14" t="str">
        <f>IF(($E$5&lt;U52),"-",$E$6)</f>
        <v>-</v>
      </c>
      <c r="Y52" s="14" t="str">
        <f>IFERROR(Y51-X52,"-")</f>
        <v>-</v>
      </c>
      <c r="AA52" s="14">
        <v>242</v>
      </c>
      <c r="AB52" s="14" t="str">
        <f t="shared" si="4"/>
        <v>-</v>
      </c>
      <c r="AC52" s="14" t="str">
        <f>IFERROR(AD52-AB52,"-")</f>
        <v>-</v>
      </c>
      <c r="AD52" s="14" t="str">
        <f>IF(($E$5&lt;AA52),"-",$E$6)</f>
        <v>-</v>
      </c>
      <c r="AE52" s="14" t="str">
        <f>IFERROR(AE51-AD52,"-")</f>
        <v>-</v>
      </c>
    </row>
    <row r="53" spans="3:31" s="7" customFormat="1">
      <c r="C53" s="14">
        <v>43</v>
      </c>
      <c r="D53" s="14">
        <f t="shared" si="0"/>
        <v>6333.333333333333</v>
      </c>
      <c r="E53" s="14">
        <f>IFERROR(F53-D53,"-")</f>
        <v>566.66666666666697</v>
      </c>
      <c r="F53" s="14">
        <f>IF(($E$5&lt;C53),"-",$E$6)</f>
        <v>6900</v>
      </c>
      <c r="G53" s="14">
        <f>IFERROR(G52-F53,"-")</f>
        <v>117300</v>
      </c>
      <c r="I53" s="14">
        <v>93</v>
      </c>
      <c r="J53" s="14" t="str">
        <f t="shared" si="1"/>
        <v>-</v>
      </c>
      <c r="K53" s="14" t="str">
        <f>IFERROR(L53-J53,"-")</f>
        <v>-</v>
      </c>
      <c r="L53" s="14" t="str">
        <f>IF(($E$5&lt;I53),"-",$E$6)</f>
        <v>-</v>
      </c>
      <c r="M53" s="14" t="str">
        <f>IFERROR(M52-L53,"-")</f>
        <v>-</v>
      </c>
      <c r="O53" s="14">
        <v>143</v>
      </c>
      <c r="P53" s="14" t="str">
        <f t="shared" si="2"/>
        <v>-</v>
      </c>
      <c r="Q53" s="14" t="str">
        <f>IFERROR(R53-P53,"-")</f>
        <v>-</v>
      </c>
      <c r="R53" s="14" t="str">
        <f>IF(($E$5&lt;O53),"-",$E$6)</f>
        <v>-</v>
      </c>
      <c r="S53" s="14" t="str">
        <f>IFERROR(S52-R53,"-")</f>
        <v>-</v>
      </c>
      <c r="U53" s="14">
        <v>193</v>
      </c>
      <c r="V53" s="14" t="str">
        <f t="shared" si="3"/>
        <v>-</v>
      </c>
      <c r="W53" s="14" t="str">
        <f>IFERROR(X53-V53,"-")</f>
        <v>-</v>
      </c>
      <c r="X53" s="14" t="str">
        <f>IF(($E$5&lt;U53),"-",$E$6)</f>
        <v>-</v>
      </c>
      <c r="Y53" s="14" t="str">
        <f>IFERROR(Y52-X53,"-")</f>
        <v>-</v>
      </c>
      <c r="AA53" s="14">
        <v>243</v>
      </c>
      <c r="AB53" s="14" t="str">
        <f t="shared" si="4"/>
        <v>-</v>
      </c>
      <c r="AC53" s="14" t="str">
        <f>IFERROR(AD53-AB53,"-")</f>
        <v>-</v>
      </c>
      <c r="AD53" s="14" t="str">
        <f>IF(($E$5&lt;AA53),"-",$E$6)</f>
        <v>-</v>
      </c>
      <c r="AE53" s="14" t="str">
        <f>IFERROR(AE52-AD53,"-")</f>
        <v>-</v>
      </c>
    </row>
    <row r="54" spans="3:31" s="7" customFormat="1">
      <c r="C54" s="14">
        <v>44</v>
      </c>
      <c r="D54" s="14">
        <f t="shared" si="0"/>
        <v>6333.333333333333</v>
      </c>
      <c r="E54" s="14">
        <f>IFERROR(F54-D54,"-")</f>
        <v>566.66666666666697</v>
      </c>
      <c r="F54" s="14">
        <f>IF(($E$5&lt;C54),"-",$E$6)</f>
        <v>6900</v>
      </c>
      <c r="G54" s="14">
        <f>IFERROR(G53-F54,"-")</f>
        <v>110400</v>
      </c>
      <c r="I54" s="14">
        <v>94</v>
      </c>
      <c r="J54" s="14" t="str">
        <f t="shared" si="1"/>
        <v>-</v>
      </c>
      <c r="K54" s="14" t="str">
        <f>IFERROR(L54-J54,"-")</f>
        <v>-</v>
      </c>
      <c r="L54" s="14" t="str">
        <f>IF(($E$5&lt;I54),"-",$E$6)</f>
        <v>-</v>
      </c>
      <c r="M54" s="14" t="str">
        <f>IFERROR(M53-L54,"-")</f>
        <v>-</v>
      </c>
      <c r="O54" s="14">
        <v>144</v>
      </c>
      <c r="P54" s="14" t="str">
        <f t="shared" si="2"/>
        <v>-</v>
      </c>
      <c r="Q54" s="14" t="str">
        <f>IFERROR(R54-P54,"-")</f>
        <v>-</v>
      </c>
      <c r="R54" s="14" t="str">
        <f>IF(($E$5&lt;O54),"-",$E$6)</f>
        <v>-</v>
      </c>
      <c r="S54" s="14" t="str">
        <f>IFERROR(S53-R54,"-")</f>
        <v>-</v>
      </c>
      <c r="U54" s="14">
        <v>194</v>
      </c>
      <c r="V54" s="14" t="str">
        <f t="shared" si="3"/>
        <v>-</v>
      </c>
      <c r="W54" s="14" t="str">
        <f>IFERROR(X54-V54,"-")</f>
        <v>-</v>
      </c>
      <c r="X54" s="14" t="str">
        <f>IF(($E$5&lt;U54),"-",$E$6)</f>
        <v>-</v>
      </c>
      <c r="Y54" s="14" t="str">
        <f>IFERROR(Y53-X54,"-")</f>
        <v>-</v>
      </c>
      <c r="AA54" s="14">
        <v>244</v>
      </c>
      <c r="AB54" s="14" t="str">
        <f t="shared" si="4"/>
        <v>-</v>
      </c>
      <c r="AC54" s="14" t="str">
        <f>IFERROR(AD54-AB54,"-")</f>
        <v>-</v>
      </c>
      <c r="AD54" s="14" t="str">
        <f>IF(($E$5&lt;AA54),"-",$E$6)</f>
        <v>-</v>
      </c>
      <c r="AE54" s="14" t="str">
        <f>IFERROR(AE53-AD54,"-")</f>
        <v>-</v>
      </c>
    </row>
    <row r="55" spans="3:31" s="7" customFormat="1">
      <c r="C55" s="14">
        <v>45</v>
      </c>
      <c r="D55" s="14">
        <f t="shared" si="0"/>
        <v>6333.333333333333</v>
      </c>
      <c r="E55" s="14">
        <f>IFERROR(F55-D55,"-")</f>
        <v>566.66666666666697</v>
      </c>
      <c r="F55" s="14">
        <f>IF(($E$5&lt;C55),"-",$E$6)</f>
        <v>6900</v>
      </c>
      <c r="G55" s="14">
        <f>IFERROR(G54-F55,"-")</f>
        <v>103500</v>
      </c>
      <c r="I55" s="14">
        <v>95</v>
      </c>
      <c r="J55" s="14" t="str">
        <f t="shared" si="1"/>
        <v>-</v>
      </c>
      <c r="K55" s="14" t="str">
        <f>IFERROR(L55-J55,"-")</f>
        <v>-</v>
      </c>
      <c r="L55" s="14" t="str">
        <f>IF(($E$5&lt;I55),"-",$E$6)</f>
        <v>-</v>
      </c>
      <c r="M55" s="14" t="str">
        <f>IFERROR(M54-L55,"-")</f>
        <v>-</v>
      </c>
      <c r="O55" s="14">
        <v>145</v>
      </c>
      <c r="P55" s="14" t="str">
        <f t="shared" si="2"/>
        <v>-</v>
      </c>
      <c r="Q55" s="14" t="str">
        <f>IFERROR(R55-P55,"-")</f>
        <v>-</v>
      </c>
      <c r="R55" s="14" t="str">
        <f>IF(($E$5&lt;O55),"-",$E$6)</f>
        <v>-</v>
      </c>
      <c r="S55" s="14" t="str">
        <f>IFERROR(S54-R55,"-")</f>
        <v>-</v>
      </c>
      <c r="U55" s="14">
        <v>195</v>
      </c>
      <c r="V55" s="14" t="str">
        <f t="shared" si="3"/>
        <v>-</v>
      </c>
      <c r="W55" s="14" t="str">
        <f>IFERROR(X55-V55,"-")</f>
        <v>-</v>
      </c>
      <c r="X55" s="14" t="str">
        <f>IF(($E$5&lt;U55),"-",$E$6)</f>
        <v>-</v>
      </c>
      <c r="Y55" s="14" t="str">
        <f>IFERROR(Y54-X55,"-")</f>
        <v>-</v>
      </c>
      <c r="AA55" s="14">
        <v>245</v>
      </c>
      <c r="AB55" s="14" t="str">
        <f t="shared" si="4"/>
        <v>-</v>
      </c>
      <c r="AC55" s="14" t="str">
        <f>IFERROR(AD55-AB55,"-")</f>
        <v>-</v>
      </c>
      <c r="AD55" s="14" t="str">
        <f>IF(($E$5&lt;AA55),"-",$E$6)</f>
        <v>-</v>
      </c>
      <c r="AE55" s="14" t="str">
        <f>IFERROR(AE54-AD55,"-")</f>
        <v>-</v>
      </c>
    </row>
    <row r="56" spans="3:31" s="7" customFormat="1">
      <c r="C56" s="14">
        <v>46</v>
      </c>
      <c r="D56" s="14">
        <f t="shared" si="0"/>
        <v>6333.333333333333</v>
      </c>
      <c r="E56" s="14">
        <f>IFERROR(F56-D56,"-")</f>
        <v>566.66666666666697</v>
      </c>
      <c r="F56" s="14">
        <f>IF(($E$5&lt;C56),"-",$E$6)</f>
        <v>6900</v>
      </c>
      <c r="G56" s="14">
        <f>IFERROR(G55-F56,"-")</f>
        <v>96600</v>
      </c>
      <c r="I56" s="14">
        <v>96</v>
      </c>
      <c r="J56" s="14" t="str">
        <f t="shared" si="1"/>
        <v>-</v>
      </c>
      <c r="K56" s="14" t="str">
        <f>IFERROR(L56-J56,"-")</f>
        <v>-</v>
      </c>
      <c r="L56" s="14" t="str">
        <f>IF(($E$5&lt;I56),"-",$E$6)</f>
        <v>-</v>
      </c>
      <c r="M56" s="14" t="str">
        <f>IFERROR(M55-L56,"-")</f>
        <v>-</v>
      </c>
      <c r="O56" s="14">
        <v>146</v>
      </c>
      <c r="P56" s="14" t="str">
        <f t="shared" si="2"/>
        <v>-</v>
      </c>
      <c r="Q56" s="14" t="str">
        <f>IFERROR(R56-P56,"-")</f>
        <v>-</v>
      </c>
      <c r="R56" s="14" t="str">
        <f>IF(($E$5&lt;O56),"-",$E$6)</f>
        <v>-</v>
      </c>
      <c r="S56" s="14" t="str">
        <f>IFERROR(S55-R56,"-")</f>
        <v>-</v>
      </c>
      <c r="U56" s="14">
        <v>196</v>
      </c>
      <c r="V56" s="14" t="str">
        <f t="shared" si="3"/>
        <v>-</v>
      </c>
      <c r="W56" s="14" t="str">
        <f>IFERROR(X56-V56,"-")</f>
        <v>-</v>
      </c>
      <c r="X56" s="14" t="str">
        <f>IF(($E$5&lt;U56),"-",$E$6)</f>
        <v>-</v>
      </c>
      <c r="Y56" s="14" t="str">
        <f>IFERROR(Y55-X56,"-")</f>
        <v>-</v>
      </c>
      <c r="AA56" s="14">
        <v>246</v>
      </c>
      <c r="AB56" s="14" t="str">
        <f t="shared" si="4"/>
        <v>-</v>
      </c>
      <c r="AC56" s="14" t="str">
        <f>IFERROR(AD56-AB56,"-")</f>
        <v>-</v>
      </c>
      <c r="AD56" s="14" t="str">
        <f>IF(($E$5&lt;AA56),"-",$E$6)</f>
        <v>-</v>
      </c>
      <c r="AE56" s="14" t="str">
        <f>IFERROR(AE55-AD56,"-")</f>
        <v>-</v>
      </c>
    </row>
    <row r="57" spans="3:31" s="7" customFormat="1">
      <c r="C57" s="14">
        <v>47</v>
      </c>
      <c r="D57" s="14">
        <f t="shared" si="0"/>
        <v>6333.333333333333</v>
      </c>
      <c r="E57" s="14">
        <f>IFERROR(F57-D57,"-")</f>
        <v>566.66666666666697</v>
      </c>
      <c r="F57" s="14">
        <f>IF(($E$5&lt;C57),"-",$E$6)</f>
        <v>6900</v>
      </c>
      <c r="G57" s="14">
        <f>IFERROR(G56-F57,"-")</f>
        <v>89700</v>
      </c>
      <c r="I57" s="14">
        <v>97</v>
      </c>
      <c r="J57" s="14" t="str">
        <f t="shared" si="1"/>
        <v>-</v>
      </c>
      <c r="K57" s="14" t="str">
        <f>IFERROR(L57-J57,"-")</f>
        <v>-</v>
      </c>
      <c r="L57" s="14" t="str">
        <f>IF(($E$5&lt;I57),"-",$E$6)</f>
        <v>-</v>
      </c>
      <c r="M57" s="14" t="str">
        <f>IFERROR(M56-L57,"-")</f>
        <v>-</v>
      </c>
      <c r="O57" s="14">
        <v>147</v>
      </c>
      <c r="P57" s="14" t="str">
        <f t="shared" si="2"/>
        <v>-</v>
      </c>
      <c r="Q57" s="14" t="str">
        <f>IFERROR(R57-P57,"-")</f>
        <v>-</v>
      </c>
      <c r="R57" s="14" t="str">
        <f>IF(($E$5&lt;O57),"-",$E$6)</f>
        <v>-</v>
      </c>
      <c r="S57" s="14" t="str">
        <f>IFERROR(S56-R57,"-")</f>
        <v>-</v>
      </c>
      <c r="U57" s="14">
        <v>197</v>
      </c>
      <c r="V57" s="14" t="str">
        <f t="shared" si="3"/>
        <v>-</v>
      </c>
      <c r="W57" s="14" t="str">
        <f>IFERROR(X57-V57,"-")</f>
        <v>-</v>
      </c>
      <c r="X57" s="14" t="str">
        <f>IF(($E$5&lt;U57),"-",$E$6)</f>
        <v>-</v>
      </c>
      <c r="Y57" s="14" t="str">
        <f>IFERROR(Y56-X57,"-")</f>
        <v>-</v>
      </c>
      <c r="AA57" s="14">
        <v>247</v>
      </c>
      <c r="AB57" s="14" t="str">
        <f t="shared" si="4"/>
        <v>-</v>
      </c>
      <c r="AC57" s="14" t="str">
        <f>IFERROR(AD57-AB57,"-")</f>
        <v>-</v>
      </c>
      <c r="AD57" s="14" t="str">
        <f>IF(($E$5&lt;AA57),"-",$E$6)</f>
        <v>-</v>
      </c>
      <c r="AE57" s="14" t="str">
        <f>IFERROR(AE56-AD57,"-")</f>
        <v>-</v>
      </c>
    </row>
    <row r="58" spans="3:31" s="7" customFormat="1">
      <c r="C58" s="14">
        <v>48</v>
      </c>
      <c r="D58" s="14">
        <f t="shared" si="0"/>
        <v>6333.333333333333</v>
      </c>
      <c r="E58" s="14">
        <f>IFERROR(F58-D58,"-")</f>
        <v>566.66666666666697</v>
      </c>
      <c r="F58" s="14">
        <f>IF(($E$5&lt;C58),"-",$E$6)</f>
        <v>6900</v>
      </c>
      <c r="G58" s="14">
        <f>IFERROR(G57-F58,"-")</f>
        <v>82800</v>
      </c>
      <c r="I58" s="14">
        <v>98</v>
      </c>
      <c r="J58" s="14" t="str">
        <f t="shared" si="1"/>
        <v>-</v>
      </c>
      <c r="K58" s="14" t="str">
        <f>IFERROR(L58-J58,"-")</f>
        <v>-</v>
      </c>
      <c r="L58" s="14" t="str">
        <f>IF(($E$5&lt;I58),"-",$E$6)</f>
        <v>-</v>
      </c>
      <c r="M58" s="14" t="str">
        <f>IFERROR(M57-L58,"-")</f>
        <v>-</v>
      </c>
      <c r="O58" s="14">
        <v>148</v>
      </c>
      <c r="P58" s="14" t="str">
        <f t="shared" si="2"/>
        <v>-</v>
      </c>
      <c r="Q58" s="14" t="str">
        <f>IFERROR(R58-P58,"-")</f>
        <v>-</v>
      </c>
      <c r="R58" s="14" t="str">
        <f>IF(($E$5&lt;O58),"-",$E$6)</f>
        <v>-</v>
      </c>
      <c r="S58" s="14" t="str">
        <f>IFERROR(S57-R58,"-")</f>
        <v>-</v>
      </c>
      <c r="U58" s="14">
        <v>198</v>
      </c>
      <c r="V58" s="14" t="str">
        <f t="shared" si="3"/>
        <v>-</v>
      </c>
      <c r="W58" s="14" t="str">
        <f>IFERROR(X58-V58,"-")</f>
        <v>-</v>
      </c>
      <c r="X58" s="14" t="str">
        <f>IF(($E$5&lt;U58),"-",$E$6)</f>
        <v>-</v>
      </c>
      <c r="Y58" s="14" t="str">
        <f>IFERROR(Y57-X58,"-")</f>
        <v>-</v>
      </c>
      <c r="AA58" s="14">
        <v>248</v>
      </c>
      <c r="AB58" s="14" t="str">
        <f t="shared" si="4"/>
        <v>-</v>
      </c>
      <c r="AC58" s="14" t="str">
        <f>IFERROR(AD58-AB58,"-")</f>
        <v>-</v>
      </c>
      <c r="AD58" s="14" t="str">
        <f>IF(($E$5&lt;AA58),"-",$E$6)</f>
        <v>-</v>
      </c>
      <c r="AE58" s="14" t="str">
        <f>IFERROR(AE57-AD58,"-")</f>
        <v>-</v>
      </c>
    </row>
    <row r="59" spans="3:31" s="7" customFormat="1">
      <c r="C59" s="14">
        <v>49</v>
      </c>
      <c r="D59" s="14">
        <f t="shared" si="0"/>
        <v>6333.333333333333</v>
      </c>
      <c r="E59" s="14">
        <f>IFERROR(F59-D59,"-")</f>
        <v>566.66666666666697</v>
      </c>
      <c r="F59" s="14">
        <f>IF(($E$5&lt;C59),"-",$E$6)</f>
        <v>6900</v>
      </c>
      <c r="G59" s="14">
        <f>IFERROR(G58-F59,"-")</f>
        <v>75900</v>
      </c>
      <c r="I59" s="14">
        <v>99</v>
      </c>
      <c r="J59" s="14" t="str">
        <f t="shared" si="1"/>
        <v>-</v>
      </c>
      <c r="K59" s="14" t="str">
        <f>IFERROR(L59-J59,"-")</f>
        <v>-</v>
      </c>
      <c r="L59" s="14" t="str">
        <f>IF(($E$5&lt;I59),"-",$E$6)</f>
        <v>-</v>
      </c>
      <c r="M59" s="14" t="str">
        <f>IFERROR(M58-L59,"-")</f>
        <v>-</v>
      </c>
      <c r="O59" s="14">
        <v>149</v>
      </c>
      <c r="P59" s="14" t="str">
        <f t="shared" si="2"/>
        <v>-</v>
      </c>
      <c r="Q59" s="14" t="str">
        <f>IFERROR(R59-P59,"-")</f>
        <v>-</v>
      </c>
      <c r="R59" s="14" t="str">
        <f>IF(($E$5&lt;O59),"-",$E$6)</f>
        <v>-</v>
      </c>
      <c r="S59" s="14" t="str">
        <f>IFERROR(S58-R59,"-")</f>
        <v>-</v>
      </c>
      <c r="U59" s="14">
        <v>199</v>
      </c>
      <c r="V59" s="14" t="str">
        <f t="shared" si="3"/>
        <v>-</v>
      </c>
      <c r="W59" s="14" t="str">
        <f>IFERROR(X59-V59,"-")</f>
        <v>-</v>
      </c>
      <c r="X59" s="14" t="str">
        <f>IF(($E$5&lt;U59),"-",$E$6)</f>
        <v>-</v>
      </c>
      <c r="Y59" s="14" t="str">
        <f>IFERROR(Y58-X59,"-")</f>
        <v>-</v>
      </c>
      <c r="AA59" s="14">
        <v>249</v>
      </c>
      <c r="AB59" s="14" t="str">
        <f t="shared" si="4"/>
        <v>-</v>
      </c>
      <c r="AC59" s="14" t="str">
        <f>IFERROR(AD59-AB59,"-")</f>
        <v>-</v>
      </c>
      <c r="AD59" s="14" t="str">
        <f>IF(($E$5&lt;AA59),"-",$E$6)</f>
        <v>-</v>
      </c>
      <c r="AE59" s="14" t="str">
        <f>IFERROR(AE58-AD59,"-")</f>
        <v>-</v>
      </c>
    </row>
    <row r="60" spans="3:31" s="7" customFormat="1">
      <c r="C60" s="15">
        <v>50</v>
      </c>
      <c r="D60" s="15">
        <f t="shared" si="0"/>
        <v>6333.333333333333</v>
      </c>
      <c r="E60" s="15">
        <f>IFERROR(F60-D60,"-")</f>
        <v>566.66666666666697</v>
      </c>
      <c r="F60" s="15">
        <f>IF(($E$5&lt;C60),"-",$E$6)</f>
        <v>6900</v>
      </c>
      <c r="G60" s="15">
        <f>IFERROR(G59-F60,"-")</f>
        <v>69000</v>
      </c>
      <c r="I60" s="15">
        <v>100</v>
      </c>
      <c r="J60" s="15" t="str">
        <f t="shared" si="1"/>
        <v>-</v>
      </c>
      <c r="K60" s="15" t="str">
        <f>IFERROR(L60-J60,"-")</f>
        <v>-</v>
      </c>
      <c r="L60" s="15" t="str">
        <f>IF(($E$5&lt;I60),"-",$E$6)</f>
        <v>-</v>
      </c>
      <c r="M60" s="15" t="str">
        <f>IFERROR(M59-L60,"-")</f>
        <v>-</v>
      </c>
      <c r="O60" s="15">
        <v>150</v>
      </c>
      <c r="P60" s="15" t="str">
        <f t="shared" si="2"/>
        <v>-</v>
      </c>
      <c r="Q60" s="15" t="str">
        <f>IFERROR(R60-P60,"-")</f>
        <v>-</v>
      </c>
      <c r="R60" s="15" t="str">
        <f>IF(($E$5&lt;O60),"-",$E$6)</f>
        <v>-</v>
      </c>
      <c r="S60" s="15" t="str">
        <f>IFERROR(S59-R60,"-")</f>
        <v>-</v>
      </c>
      <c r="U60" s="15">
        <v>200</v>
      </c>
      <c r="V60" s="15" t="str">
        <f t="shared" si="3"/>
        <v>-</v>
      </c>
      <c r="W60" s="15" t="str">
        <f>IFERROR(X60-V60,"-")</f>
        <v>-</v>
      </c>
      <c r="X60" s="15" t="str">
        <f>IF(($E$5&lt;U60),"-",$E$6)</f>
        <v>-</v>
      </c>
      <c r="Y60" s="15" t="str">
        <f>IFERROR(Y59-X60,"-")</f>
        <v>-</v>
      </c>
      <c r="AA60" s="15">
        <v>250</v>
      </c>
      <c r="AB60" s="15" t="str">
        <f t="shared" si="4"/>
        <v>-</v>
      </c>
      <c r="AC60" s="15" t="str">
        <f>IFERROR(AD60-AB60,"-")</f>
        <v>-</v>
      </c>
      <c r="AD60" s="15" t="str">
        <f>IF(($E$5&lt;AA60),"-",$E$6)</f>
        <v>-</v>
      </c>
      <c r="AE60" s="15" t="str">
        <f>IFERROR(AE59-AD60,"-")</f>
        <v>-</v>
      </c>
    </row>
  </sheetData>
  <mergeCells count="4">
    <mergeCell ref="C4:D4"/>
    <mergeCell ref="C5:D5"/>
    <mergeCell ref="C6:D6"/>
    <mergeCell ref="C7:D7"/>
  </mergeCells>
  <phoneticPr fontId="2"/>
  <pageMargins left="0.70866141732283472" right="0.70866141732283472" top="0.74803149606299213" bottom="0.74803149606299213" header="0.31496062992125984" footer="0.31496062992125984"/>
  <pageSetup paperSize="9" scale="6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借入金返済計画表【借入金】記入例</vt:lpstr>
      <vt:lpstr>借入金返済計画表【リース】 記入例</vt:lpstr>
      <vt:lpstr>借入金返済計画表【借入金】</vt:lpstr>
      <vt:lpstr>借入金返済計画表【リース】</vt:lpstr>
      <vt:lpstr>返済額シミュレーション【元金均等返済】</vt:lpstr>
      <vt:lpstr>返済額シミュレーション【元利均等返済】</vt:lpstr>
      <vt:lpstr>返済額シミュレーション【リース】</vt:lpstr>
      <vt:lpstr>借入金返済計画表【リース】!Print_Area</vt:lpstr>
      <vt:lpstr>'借入金返済計画表【リース】 記入例'!Print_Area</vt:lpstr>
      <vt:lpstr>借入金返済計画表【借入金】!Print_Area</vt:lpstr>
      <vt:lpstr>借入金返済計画表【借入金】記入例!Print_Area</vt:lpstr>
      <vt:lpstr>返済額シミュレーション【リース】!Print_Area</vt:lpstr>
      <vt:lpstr>返済額シミュレーション【元金均等返済】!Print_Area</vt:lpstr>
      <vt:lpstr>返済額シミュレーション【元利均等返済】!Print_Area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pigmon700</dc:creator>
  <cp:lastModifiedBy>pigmon700</cp:lastModifiedBy>
  <cp:lastPrinted>2017-09-26T01:04:07Z</cp:lastPrinted>
  <dcterms:created xsi:type="dcterms:W3CDTF">2017-08-22T05:19:49Z</dcterms:created>
  <dcterms:modified xsi:type="dcterms:W3CDTF">2017-09-26T01:25:48Z</dcterms:modified>
</cp:coreProperties>
</file>